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II Rebalans 2024\"/>
    </mc:Choice>
  </mc:AlternateContent>
  <xr:revisionPtr revIDLastSave="0" documentId="13_ncr:1_{470793C0-764A-4BD6-A2DA-86DA6E26B4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kupno" sheetId="7" r:id="rId1"/>
    <sheet name="Sažetak" sheetId="2" r:id="rId2"/>
    <sheet name="Račun prihoda i rashoda" sheetId="3" r:id="rId3"/>
    <sheet name="Račun financiranja" sheetId="4" r:id="rId4"/>
    <sheet name="Posebni dio" sheetId="5" r:id="rId5"/>
  </sheets>
  <externalReferences>
    <externalReference r:id="rId6"/>
  </externalReferences>
  <definedNames>
    <definedName name="__CDS_T2_G1__">'[1]Po izvorima'!#REF!</definedName>
    <definedName name="__CDS_T3_G1__">'[1]Po izvorima'!#REF!</definedName>
    <definedName name="__CDS_T3_G2__">'[1]Po izvorima'!#REF!</definedName>
    <definedName name="__CDS_T3_G3__">'[1]Po izvorima'!#REF!</definedName>
    <definedName name="__CDSNaslov_T2__">[1]Funkcijska!#REF!</definedName>
    <definedName name="__CDSNaslov_T3__">[1]Funkcijska!#REF!</definedName>
    <definedName name="__S0A_Master_DS__X" localSheetId="1">Sažetak!$A$7:$D$25</definedName>
    <definedName name="__S0A_Naslov_DS__" localSheetId="1">Sažetak!$A$1:$D$6</definedName>
    <definedName name="__S1A_G01_DS__X" localSheetId="4">'Posebni dio'!$A$6:$D$7</definedName>
    <definedName name="__S1A_G01_DS__X" localSheetId="3">'Račun financiranja'!#REF!</definedName>
    <definedName name="__S1A_G01_DS__X" localSheetId="2">'Račun prihoda i rashoda'!$A$7:$D$13</definedName>
    <definedName name="__S1A_Master_DS__X" localSheetId="4">'Posebni dio'!$A$7:$D$7</definedName>
    <definedName name="__S1A_Master_DS__X" localSheetId="3">'Račun financiranja'!#REF!</definedName>
    <definedName name="__S1A_Master_DS__X" localSheetId="2">'Račun prihoda i rashoda'!$A$8:$D$8</definedName>
    <definedName name="__S1A_Naslov_DS__" localSheetId="4">'Posebni dio'!$A$1:$D$4</definedName>
    <definedName name="__S1A_Naslov_DS__" localSheetId="3">'Račun financiranja'!$A$1:$D$5</definedName>
    <definedName name="__S1A_Naslov_DS__" localSheetId="2">'Račun prihoda i rashoda'!$A$1:$D$5</definedName>
    <definedName name="S0A_Ver1" localSheetId="1">Sažetak!$A$7:$D$25</definedName>
    <definedName name="S1A_RedoviSveuk" localSheetId="4">'Posebni dio'!$A$8:$D$8</definedName>
    <definedName name="S1A_RedoviSveuk" localSheetId="3">'Račun financiranja'!$A$7:$D$7</definedName>
    <definedName name="S1A_RedoviSveuk" localSheetId="2">'Račun prihoda i rashoda'!$A$14:$D$14</definedName>
  </definedNames>
  <calcPr calcId="191029"/>
</workbook>
</file>

<file path=xl/calcChain.xml><?xml version="1.0" encoding="utf-8"?>
<calcChain xmlns="http://schemas.openxmlformats.org/spreadsheetml/2006/main">
  <c r="D38" i="7" l="1"/>
  <c r="E38" i="7" s="1"/>
  <c r="C38" i="7"/>
  <c r="D36" i="7"/>
  <c r="E36" i="7" s="1"/>
  <c r="C36" i="7"/>
  <c r="E35" i="7"/>
  <c r="D35" i="7"/>
  <c r="C35" i="7"/>
  <c r="E25" i="7"/>
  <c r="D23" i="7"/>
  <c r="E23" i="7" s="1"/>
  <c r="C23" i="7"/>
  <c r="E22" i="7"/>
  <c r="E21" i="7"/>
  <c r="D18" i="7"/>
  <c r="C18" i="7"/>
  <c r="E17" i="7"/>
  <c r="E16" i="7"/>
  <c r="E18" i="7" s="1"/>
  <c r="E13" i="7"/>
  <c r="D13" i="7"/>
  <c r="C13" i="7"/>
  <c r="C39" i="7" s="1"/>
  <c r="E12" i="7"/>
  <c r="E11" i="7"/>
  <c r="D8" i="7"/>
  <c r="D39" i="7" s="1"/>
  <c r="C8" i="7"/>
  <c r="E7" i="7"/>
  <c r="E6" i="7"/>
  <c r="D23" i="2"/>
  <c r="D24" i="2" s="1"/>
  <c r="C81" i="5"/>
  <c r="C80" i="5"/>
  <c r="D79" i="5"/>
  <c r="B79" i="5"/>
  <c r="D78" i="5"/>
  <c r="B78" i="5"/>
  <c r="C78" i="5" s="1"/>
  <c r="C77" i="5"/>
  <c r="D75" i="5"/>
  <c r="D71" i="5" s="1"/>
  <c r="B75" i="5"/>
  <c r="B71" i="5" s="1"/>
  <c r="C74" i="5"/>
  <c r="C73" i="5"/>
  <c r="D72" i="5"/>
  <c r="C72" i="5" s="1"/>
  <c r="B72" i="5"/>
  <c r="C70" i="5"/>
  <c r="D68" i="5"/>
  <c r="D65" i="5" s="1"/>
  <c r="B68" i="5"/>
  <c r="C67" i="5"/>
  <c r="D66" i="5"/>
  <c r="B66" i="5"/>
  <c r="C64" i="5"/>
  <c r="C63" i="5"/>
  <c r="D62" i="5"/>
  <c r="D59" i="5" s="1"/>
  <c r="B62" i="5"/>
  <c r="B59" i="5" s="1"/>
  <c r="C61" i="5"/>
  <c r="D60" i="5"/>
  <c r="B60" i="5"/>
  <c r="C60" i="5" s="1"/>
  <c r="C57" i="5"/>
  <c r="C56" i="5"/>
  <c r="D55" i="5"/>
  <c r="B55" i="5"/>
  <c r="C55" i="5" s="1"/>
  <c r="D54" i="5"/>
  <c r="C54" i="5" s="1"/>
  <c r="B54" i="5"/>
  <c r="C53" i="5"/>
  <c r="C52" i="5"/>
  <c r="C51" i="5"/>
  <c r="D50" i="5"/>
  <c r="B50" i="5"/>
  <c r="B45" i="5" s="1"/>
  <c r="C49" i="5"/>
  <c r="C48" i="5"/>
  <c r="C47" i="5"/>
  <c r="D46" i="5"/>
  <c r="C46" i="5" s="1"/>
  <c r="B46" i="5"/>
  <c r="D45" i="5"/>
  <c r="C44" i="5"/>
  <c r="D43" i="5"/>
  <c r="B43" i="5"/>
  <c r="C43" i="5" s="1"/>
  <c r="D42" i="5"/>
  <c r="C42" i="5"/>
  <c r="B42" i="5"/>
  <c r="C41" i="5"/>
  <c r="C40" i="5"/>
  <c r="C39" i="5"/>
  <c r="D38" i="5"/>
  <c r="B38" i="5"/>
  <c r="D37" i="5"/>
  <c r="B37" i="5"/>
  <c r="C33" i="5"/>
  <c r="C32" i="5"/>
  <c r="C31" i="5"/>
  <c r="C30" i="5"/>
  <c r="D26" i="5"/>
  <c r="B26" i="5"/>
  <c r="D17" i="5"/>
  <c r="B17" i="5"/>
  <c r="C14" i="5" s="1"/>
  <c r="C16" i="5"/>
  <c r="D15" i="5"/>
  <c r="C15" i="5" s="1"/>
  <c r="B15" i="5"/>
  <c r="D14" i="5"/>
  <c r="B14" i="5"/>
  <c r="D13" i="5"/>
  <c r="B13" i="5"/>
  <c r="C13" i="5" s="1"/>
  <c r="D8" i="5"/>
  <c r="B8" i="5"/>
  <c r="C8" i="5" s="1"/>
  <c r="C7" i="5"/>
  <c r="D6" i="5"/>
  <c r="B6" i="5"/>
  <c r="D5" i="5"/>
  <c r="B5" i="5"/>
  <c r="D4" i="5"/>
  <c r="B4" i="5"/>
  <c r="D30" i="4"/>
  <c r="B30" i="4"/>
  <c r="C30" i="4" s="1"/>
  <c r="D29" i="4"/>
  <c r="B29" i="4"/>
  <c r="D28" i="4"/>
  <c r="C28" i="4"/>
  <c r="B28" i="4"/>
  <c r="D24" i="4"/>
  <c r="C24" i="4"/>
  <c r="B24" i="4"/>
  <c r="D23" i="4"/>
  <c r="C23" i="4"/>
  <c r="B23" i="4"/>
  <c r="D22" i="4"/>
  <c r="C22" i="4" s="1"/>
  <c r="B22" i="4"/>
  <c r="D13" i="4"/>
  <c r="C13" i="4" s="1"/>
  <c r="B13" i="4"/>
  <c r="D12" i="4"/>
  <c r="B12" i="4"/>
  <c r="D11" i="4"/>
  <c r="B11" i="4"/>
  <c r="C11" i="4" s="1"/>
  <c r="D7" i="4"/>
  <c r="B7" i="4"/>
  <c r="C7" i="4" s="1"/>
  <c r="D6" i="4"/>
  <c r="C6" i="4"/>
  <c r="B6" i="4"/>
  <c r="D5" i="4"/>
  <c r="C5" i="4"/>
  <c r="B5" i="4"/>
  <c r="D74" i="3"/>
  <c r="C74" i="3" s="1"/>
  <c r="B74" i="3"/>
  <c r="C73" i="3"/>
  <c r="D72" i="3"/>
  <c r="B72" i="3"/>
  <c r="C72" i="3" s="1"/>
  <c r="D71" i="3"/>
  <c r="B71" i="3"/>
  <c r="D70" i="3"/>
  <c r="C70" i="3"/>
  <c r="B70" i="3"/>
  <c r="C60" i="3"/>
  <c r="D59" i="3"/>
  <c r="C59" i="3" s="1"/>
  <c r="B59" i="3"/>
  <c r="C58" i="3"/>
  <c r="D57" i="3"/>
  <c r="C57" i="3"/>
  <c r="B57" i="3"/>
  <c r="C56" i="3"/>
  <c r="D55" i="3"/>
  <c r="D61" i="3" s="1"/>
  <c r="B55" i="3"/>
  <c r="B61" i="3" s="1"/>
  <c r="C54" i="3"/>
  <c r="D53" i="3"/>
  <c r="C53" i="3"/>
  <c r="B53" i="3"/>
  <c r="D51" i="3"/>
  <c r="C51" i="3" s="1"/>
  <c r="B51" i="3"/>
  <c r="C46" i="3"/>
  <c r="D45" i="3"/>
  <c r="B45" i="3"/>
  <c r="C45" i="3" s="1"/>
  <c r="C44" i="3"/>
  <c r="D43" i="3"/>
  <c r="D47" i="3" s="1"/>
  <c r="B43" i="3"/>
  <c r="C42" i="3"/>
  <c r="D41" i="3"/>
  <c r="B41" i="3"/>
  <c r="C41" i="3" s="1"/>
  <c r="C40" i="3"/>
  <c r="D39" i="3"/>
  <c r="B39" i="3"/>
  <c r="D38" i="3"/>
  <c r="D37" i="3"/>
  <c r="B37" i="3"/>
  <c r="C37" i="3" s="1"/>
  <c r="B28" i="3"/>
  <c r="C27" i="3"/>
  <c r="C26" i="3"/>
  <c r="C25" i="3"/>
  <c r="D24" i="3"/>
  <c r="D28" i="3" s="1"/>
  <c r="C24" i="3"/>
  <c r="B24" i="3"/>
  <c r="C23" i="3"/>
  <c r="C22" i="3"/>
  <c r="C21" i="3"/>
  <c r="D20" i="3"/>
  <c r="C20" i="3" s="1"/>
  <c r="B20" i="3"/>
  <c r="D19" i="3"/>
  <c r="B19" i="3"/>
  <c r="D18" i="3"/>
  <c r="C18" i="3" s="1"/>
  <c r="B18" i="3"/>
  <c r="D14" i="3"/>
  <c r="B14" i="3"/>
  <c r="C14" i="3" s="1"/>
  <c r="C13" i="3"/>
  <c r="C12" i="3"/>
  <c r="C11" i="3"/>
  <c r="C10" i="3"/>
  <c r="C9" i="3"/>
  <c r="C8" i="3"/>
  <c r="D7" i="3"/>
  <c r="B7" i="3"/>
  <c r="C7" i="3" s="1"/>
  <c r="D6" i="3"/>
  <c r="B6" i="3"/>
  <c r="C6" i="3" s="1"/>
  <c r="D5" i="3"/>
  <c r="C5" i="3" s="1"/>
  <c r="B5" i="3"/>
  <c r="B24" i="2"/>
  <c r="D21" i="2"/>
  <c r="B21" i="2"/>
  <c r="C20" i="2"/>
  <c r="C19" i="2"/>
  <c r="C21" i="2" s="1"/>
  <c r="D18" i="2"/>
  <c r="C18" i="2" s="1"/>
  <c r="B18" i="2"/>
  <c r="D17" i="2"/>
  <c r="C17" i="2"/>
  <c r="B17" i="2"/>
  <c r="D13" i="2"/>
  <c r="B13" i="2"/>
  <c r="D12" i="2"/>
  <c r="B12" i="2"/>
  <c r="C11" i="2"/>
  <c r="C10" i="2"/>
  <c r="C12" i="2" s="1"/>
  <c r="D9" i="2"/>
  <c r="B9" i="2"/>
  <c r="C8" i="2"/>
  <c r="C7" i="2"/>
  <c r="D6" i="2"/>
  <c r="C6" i="2" s="1"/>
  <c r="B6" i="2"/>
  <c r="B47" i="3" l="1"/>
  <c r="C47" i="3" s="1"/>
  <c r="B38" i="3"/>
  <c r="C38" i="3" s="1"/>
  <c r="C39" i="3"/>
  <c r="E39" i="7"/>
  <c r="C23" i="2"/>
  <c r="C24" i="2" s="1"/>
  <c r="C13" i="2"/>
  <c r="C5" i="5"/>
  <c r="C50" i="5"/>
  <c r="C38" i="5"/>
  <c r="C59" i="5"/>
  <c r="C45" i="5"/>
  <c r="C66" i="5"/>
  <c r="C71" i="5"/>
  <c r="C4" i="5"/>
  <c r="C37" i="5"/>
  <c r="C26" i="5"/>
  <c r="C79" i="5"/>
  <c r="C17" i="5"/>
  <c r="C6" i="5"/>
  <c r="C62" i="5"/>
  <c r="C68" i="5"/>
  <c r="D25" i="2"/>
  <c r="B25" i="2"/>
  <c r="C71" i="3"/>
  <c r="C61" i="3"/>
  <c r="C52" i="3"/>
  <c r="C19" i="3"/>
  <c r="C28" i="3"/>
  <c r="B36" i="5"/>
  <c r="C9" i="2"/>
  <c r="B52" i="3"/>
  <c r="C55" i="3"/>
  <c r="C12" i="4"/>
  <c r="D58" i="5"/>
  <c r="D27" i="5" s="1"/>
  <c r="C75" i="5"/>
  <c r="D52" i="3"/>
  <c r="C29" i="4"/>
  <c r="C43" i="3"/>
  <c r="B65" i="5"/>
  <c r="B58" i="5" s="1"/>
  <c r="B82" i="5" s="1"/>
  <c r="D36" i="5"/>
  <c r="C25" i="2" l="1"/>
  <c r="C36" i="5"/>
  <c r="D34" i="5"/>
  <c r="B35" i="5"/>
  <c r="B34" i="5"/>
  <c r="C65" i="5"/>
  <c r="D28" i="5"/>
  <c r="C58" i="5"/>
  <c r="B28" i="5"/>
  <c r="B27" i="5"/>
  <c r="C27" i="5" s="1"/>
  <c r="D35" i="5"/>
  <c r="D82" i="5"/>
  <c r="C82" i="5" s="1"/>
  <c r="C34" i="5" l="1"/>
  <c r="C35" i="5"/>
  <c r="C28" i="5"/>
</calcChain>
</file>

<file path=xl/sharedStrings.xml><?xml version="1.0" encoding="utf-8"?>
<sst xmlns="http://schemas.openxmlformats.org/spreadsheetml/2006/main" count="264" uniqueCount="122">
  <si>
    <t>DVOR TRAKOŠĆAN</t>
  </si>
  <si>
    <t>I. OPĆI DIO</t>
  </si>
  <si>
    <t>A. SAŽETAK  RAČUNA PRIHODA I RASHODA</t>
  </si>
  <si>
    <t>Brojčana oznaka i naziv</t>
  </si>
  <si>
    <t>Povećanje / smanjenje plana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</si>
  <si>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</si>
  <si>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</si>
  <si>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</si>
  <si>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</si>
  <si>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</si>
  <si>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</si>
  <si>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</si>
  <si>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</si>
  <si>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</si>
  <si>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</si>
  <si>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</si>
  <si>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</si>
  <si>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PRIJENOS SREDSTAVA IZ PRETHODNE GODINE</t>
  </si>
  <si>
    <t>PRIJENOS SREDSTAVA U SLJEDEĆE RAZDOBLJE/GODINU</t>
  </si>
  <si>
    <t>Neto financiranje: (8 - 5) + Donos - Prijenos</t>
  </si>
  <si>
    <t xml:space="preserve">VIŠAK/MANJAK + NETO FINANCIRANJE </t>
  </si>
  <si>
    <t>A. RAČUN PRIHODA I RASHODA</t>
  </si>
  <si>
    <t xml:space="preserve">A1. PRIHODI I RASHODI PREMA EKONOMSKOJ KLASIFIKACIJI </t>
  </si>
  <si>
    <t>Brojčana oznaka i naziv grupe</t>
  </si>
  <si>
    <t>UKUPNO PRIHODI</t>
  </si>
  <si>
    <t xml:space="preserve"> 63 Pomoći iz inozemstva i od subjekata unutar općeg proračuna</t>
  </si>
  <si>
    <t xml:space="preserve"> 64 Prihodi od imovine</t>
  </si>
  <si>
    <t xml:space="preserve"> 65 Prihodi od upravnih i admin. pristojbi, pristojbi po posebn.propisima i naknada</t>
  </si>
  <si>
    <t xml:space="preserve"> 66 Prihodi od prodaje proizvoda i robe te pruženih usluga i prihodi od donacija</t>
  </si>
  <si>
    <t xml:space="preserve"> 67 Prihodi iz nadležnog proračuna i od HZZO-a temeljem ugovornih obveza</t>
  </si>
  <si>
    <t xml:space="preserve"> 68 Kazne, upravne mjere i ostali prihodi</t>
  </si>
  <si>
    <t>SVEUKUPNO:</t>
  </si>
  <si>
    <t>UKUPNO RASHODI</t>
  </si>
  <si>
    <t xml:space="preserve"> 31 Rashodi za zaposlene</t>
  </si>
  <si>
    <t xml:space="preserve"> 32 Materijalni rashodi</t>
  </si>
  <si>
    <t xml:space="preserve"> 34 Financijski rashodi</t>
  </si>
  <si>
    <t xml:space="preserve"> 41 Rashodi za nabavu neproizvedene dugotrajne imovine</t>
  </si>
  <si>
    <t xml:space="preserve"> 42 Rashodi za nabavu proizvedene dugotrajne imovine</t>
  </si>
  <si>
    <t xml:space="preserve"> 45 Rashodi za dodatna ulaganja na nefinancijskoj imovini</t>
  </si>
  <si>
    <t>A2. PRIHODI I RASHODI PREMA IZVORIMA FINANCIRANJA</t>
  </si>
  <si>
    <t>1 OPĆI PRIHODI I PRIMICI</t>
  </si>
  <si>
    <t xml:space="preserve"> 11 Iz proračuna</t>
  </si>
  <si>
    <t>3 VLASTITI PRIHODI</t>
  </si>
  <si>
    <t xml:space="preserve"> 31 Vlastiti prihodi</t>
  </si>
  <si>
    <t>4 PRIHODI ZA POSEBNE NAMJENE</t>
  </si>
  <si>
    <t xml:space="preserve"> 43 Ostali prihodi za posebne namjene</t>
  </si>
  <si>
    <t>5 POMOĆI</t>
  </si>
  <si>
    <t xml:space="preserve"> 52 Ostale pomoći i darovnice</t>
  </si>
  <si>
    <t>A3. RASHODI PREMA FUNKCIJSKOJ KLASIFIKACIJI</t>
  </si>
  <si>
    <t xml:space="preserve"> </t>
  </si>
  <si>
    <t xml:space="preserve">  </t>
  </si>
  <si>
    <t>B. RAČUN FINANCIRANJA</t>
  </si>
  <si>
    <t xml:space="preserve">B1. RAČUN FINANCIRANJA PREMA EKONOMSKOJ KLASIFIKACIJI </t>
  </si>
  <si>
    <t>UKUPNO PRIMICI</t>
  </si>
  <si>
    <t>UKUPNO IZDACI</t>
  </si>
  <si>
    <t>B2. RAČUN FINANCIRANJA PREMA IZVORIMA FINANCIRANJA</t>
  </si>
  <si>
    <t xml:space="preserve">POSEBNI DIO PO ORGANIZACIJSKOJ KLASIFIKACIJI </t>
  </si>
  <si>
    <t>PRIHODI I PRIMICI</t>
  </si>
  <si>
    <t>UKUPNO PRIHODI I PRIMICI</t>
  </si>
  <si>
    <t>RASHODI I IZDACI</t>
  </si>
  <si>
    <t>UKUPNO RASHODI I IZDACI</t>
  </si>
  <si>
    <t>II. POSEBNI DIO</t>
  </si>
  <si>
    <t xml:space="preserve">            Rekapitulacija izvora financiranja</t>
  </si>
  <si>
    <t xml:space="preserve">            11 Iz proračuna</t>
  </si>
  <si>
    <t xml:space="preserve">1.218.869,00 </t>
  </si>
  <si>
    <t xml:space="preserve">            31 Vlastiti prihodi</t>
  </si>
  <si>
    <t xml:space="preserve">240.509,00 </t>
  </si>
  <si>
    <t xml:space="preserve">            43 Ostali prihodi za posebne namjene</t>
  </si>
  <si>
    <t xml:space="preserve">545.217,00 </t>
  </si>
  <si>
    <t xml:space="preserve">487.004,85 </t>
  </si>
  <si>
    <t xml:space="preserve">            52 Ostale pomoći i darovnice</t>
  </si>
  <si>
    <t xml:space="preserve">89.768,00 </t>
  </si>
  <si>
    <t xml:space="preserve">119.767,15 </t>
  </si>
  <si>
    <t xml:space="preserve">   </t>
  </si>
  <si>
    <t xml:space="preserve">    </t>
  </si>
  <si>
    <t xml:space="preserve">    A780000 ADMINISTRACIJA I UPRAVLJANJE</t>
  </si>
  <si>
    <t xml:space="preserve">     11 Iz proračuna</t>
  </si>
  <si>
    <t xml:space="preserve">      3 Rashodi poslovanja</t>
  </si>
  <si>
    <t xml:space="preserve">       31 Rashodi za zaposlene</t>
  </si>
  <si>
    <t xml:space="preserve">       32 Materijalni rashodi</t>
  </si>
  <si>
    <t xml:space="preserve">       34 Financijski rashodi</t>
  </si>
  <si>
    <t xml:space="preserve">     31 Vlastiti prihodi</t>
  </si>
  <si>
    <t xml:space="preserve">     43 Ostali prihodi za posebne namjene</t>
  </si>
  <si>
    <t xml:space="preserve">      4 Rashodi za nabavu nefinancijske imovine</t>
  </si>
  <si>
    <t xml:space="preserve">       41 Rashodi za nabavu neproizvedene dugotrajne imovine</t>
  </si>
  <si>
    <t xml:space="preserve">       42 Rashodi za nabavu proizvedene dugotrajne imovine</t>
  </si>
  <si>
    <t xml:space="preserve">       45 Rashodi za dodatna ulaganja na nefinancijskoj imovini</t>
  </si>
  <si>
    <t xml:space="preserve">     52 Ostale pomoći i darovnice</t>
  </si>
  <si>
    <t xml:space="preserve">    A780001 PROGRAMI MUZEJSKO-GALERIJSKE DJELATNOSTI</t>
  </si>
  <si>
    <t xml:space="preserve">Služba kulture </t>
  </si>
  <si>
    <t xml:space="preserve">Rekreacija, kultura i religija </t>
  </si>
  <si>
    <t>2. IZMJENE I DOPUNE  FINANCIJSKOG PLANA DVORA TRAKOŠĆAN  ZA GODINU 2024. GODINU</t>
  </si>
  <si>
    <t xml:space="preserve">II Rebalans 2024. </t>
  </si>
  <si>
    <t xml:space="preserve">I. Rebalans  2024. </t>
  </si>
  <si>
    <t xml:space="preserve">I. Rebalans 2024. </t>
  </si>
  <si>
    <t xml:space="preserve">II. Rebalans 2024. </t>
  </si>
  <si>
    <t xml:space="preserve"> II. Rebalans
2024.</t>
  </si>
  <si>
    <t xml:space="preserve">I. Reabalans 2024. </t>
  </si>
  <si>
    <t xml:space="preserve">II.Rebalans 2024. </t>
  </si>
  <si>
    <t xml:space="preserve">Višak prihoda </t>
  </si>
  <si>
    <t>207509</t>
  </si>
  <si>
    <t xml:space="preserve">PREGLED UKUPNIH PRIHODA I RASHODA PO IZVORIMA FINANCIRANJA - DVOR TRAKOŠĆAN </t>
  </si>
  <si>
    <t>Oznaka IF</t>
  </si>
  <si>
    <t xml:space="preserve">Naziv izvora financiranja </t>
  </si>
  <si>
    <t xml:space="preserve">Indeks </t>
  </si>
  <si>
    <t xml:space="preserve">Opći prihodi i primici </t>
  </si>
  <si>
    <t xml:space="preserve">DONOS </t>
  </si>
  <si>
    <t>RASHODI</t>
  </si>
  <si>
    <t xml:space="preserve">ODNOS </t>
  </si>
  <si>
    <t>3</t>
  </si>
  <si>
    <t xml:space="preserve">Vlastiti prihodi </t>
  </si>
  <si>
    <t xml:space="preserve">4 </t>
  </si>
  <si>
    <t xml:space="preserve">Prihodi za posebne namjene </t>
  </si>
  <si>
    <t xml:space="preserve">5 </t>
  </si>
  <si>
    <t>Pomoći</t>
  </si>
  <si>
    <t xml:space="preserve">Donacije </t>
  </si>
  <si>
    <t>DONOS</t>
  </si>
  <si>
    <t>PRIHODI</t>
  </si>
  <si>
    <t xml:space="preserve">Ukupni prihodi </t>
  </si>
  <si>
    <t>Ukupni rashodi</t>
  </si>
  <si>
    <t xml:space="preserve">UKUPNO DONOS </t>
  </si>
  <si>
    <t xml:space="preserve">UKUPNO ODNOS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</si>
</sst>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C00000"/>
      <name val="Arial"/>
      <family val="2"/>
      <charset val="238"/>
    </font>
    <font>
      <sz val="9"/>
      <color rgb="FFC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"/>
      <family val="2"/>
    </font>
    <font>
      <sz val="12"/>
      <color rgb="FF002060"/>
      <name val="Calibri"/>
      <family val="2"/>
    </font>
    <font>
      <b/>
      <sz val="12"/>
      <color rgb="FF002060"/>
      <name val="Calibri"/>
      <family val="2"/>
    </font>
    <font>
      <b/>
      <i/>
      <sz val="12"/>
      <color rgb="FF002060"/>
      <name val="Calibri"/>
      <family val="2"/>
    </font>
    <font>
      <i/>
      <sz val="12"/>
      <color rgb="FF002060"/>
      <name val="Calibri"/>
      <family val="2"/>
    </font>
    <font>
      <i/>
      <sz val="16"/>
      <color rgb="FFFF0000"/>
      <name val="Calibri"/>
      <family val="2"/>
    </font>
    <font>
      <b/>
      <sz val="12"/>
      <color rgb="FF002060"/>
      <name val="Calibri"/>
      <family val="2"/>
      <charset val="238"/>
    </font>
    <font>
      <b/>
      <i/>
      <sz val="12"/>
      <color rgb="FF002060"/>
      <name val="Calibri"/>
      <family val="2"/>
      <charset val="238"/>
    </font>
    <font>
      <sz val="12"/>
      <color rgb="FF002060"/>
      <name val="Calibri"/>
      <family val="2"/>
      <charset val="238"/>
    </font>
    <font>
      <i/>
      <sz val="12"/>
      <color rgb="FF00206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5117038483843"/>
        <bgColor auto="1"/>
      </patternFill>
    </fill>
    <fill>
      <patternFill patternType="solid">
        <fgColor theme="5" tint="0.79995117038483843"/>
        <bgColor auto="1"/>
      </patternFill>
    </fill>
    <fill>
      <patternFill patternType="solid">
        <fgColor theme="6" tint="0.79995117038483843"/>
        <bgColor auto="1"/>
      </patternFill>
    </fill>
    <fill>
      <patternFill patternType="solid">
        <fgColor theme="7" tint="0.79995117038483843"/>
        <bgColor auto="1"/>
      </patternFill>
    </fill>
    <fill>
      <patternFill patternType="solid">
        <fgColor theme="8" tint="0.79995117038483843"/>
        <bgColor auto="1"/>
      </patternFill>
    </fill>
    <fill>
      <patternFill patternType="solid">
        <fgColor theme="2" tint="-9.9917600024414813E-2"/>
        <bgColor auto="1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0" fillId="0" borderId="0"/>
    <xf numFmtId="0" fontId="19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0" xfId="0" quotePrefix="1" applyFont="1"/>
    <xf numFmtId="0" fontId="12" fillId="0" borderId="0" xfId="0" applyFont="1"/>
    <xf numFmtId="0" fontId="4" fillId="2" borderId="2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horizontal="right" vertical="center"/>
    </xf>
    <xf numFmtId="0" fontId="13" fillId="3" borderId="3" xfId="0" applyFont="1" applyFill="1" applyBorder="1" applyAlignment="1">
      <alignment horizontal="left" vertical="center"/>
    </xf>
    <xf numFmtId="164" fontId="13" fillId="3" borderId="3" xfId="0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164" fontId="10" fillId="0" borderId="4" xfId="0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left" vertical="center"/>
    </xf>
    <xf numFmtId="164" fontId="14" fillId="4" borderId="4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vertical="center"/>
    </xf>
    <xf numFmtId="164" fontId="15" fillId="0" borderId="6" xfId="0" applyNumberFormat="1" applyFont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164" fontId="15" fillId="0" borderId="0" xfId="0" applyNumberFormat="1" applyFont="1" applyAlignment="1">
      <alignment horizontal="right" vertical="center"/>
    </xf>
    <xf numFmtId="49" fontId="15" fillId="0" borderId="0" xfId="0" applyNumberFormat="1" applyFont="1" applyAlignment="1">
      <alignment horizontal="right" vertical="center"/>
    </xf>
    <xf numFmtId="0" fontId="8" fillId="5" borderId="4" xfId="0" applyFont="1" applyFill="1" applyBorder="1" applyAlignment="1">
      <alignment horizontal="left" vertical="center"/>
    </xf>
    <xf numFmtId="164" fontId="8" fillId="5" borderId="4" xfId="0" applyNumberFormat="1" applyFont="1" applyFill="1" applyBorder="1" applyAlignment="1">
      <alignment horizontal="right" vertical="center"/>
    </xf>
    <xf numFmtId="0" fontId="7" fillId="6" borderId="4" xfId="0" applyFont="1" applyFill="1" applyBorder="1" applyAlignment="1">
      <alignment horizontal="left" vertical="center"/>
    </xf>
    <xf numFmtId="164" fontId="7" fillId="6" borderId="4" xfId="0" applyNumberFormat="1" applyFont="1" applyFill="1" applyBorder="1" applyAlignment="1">
      <alignment horizontal="right" vertical="center"/>
    </xf>
    <xf numFmtId="0" fontId="16" fillId="7" borderId="4" xfId="0" applyFont="1" applyFill="1" applyBorder="1" applyAlignment="1">
      <alignment horizontal="left" vertical="center"/>
    </xf>
    <xf numFmtId="164" fontId="16" fillId="7" borderId="4" xfId="0" applyNumberFormat="1" applyFont="1" applyFill="1" applyBorder="1" applyAlignment="1">
      <alignment horizontal="right" vertical="center"/>
    </xf>
    <xf numFmtId="0" fontId="10" fillId="8" borderId="4" xfId="0" applyFont="1" applyFill="1" applyBorder="1" applyAlignment="1">
      <alignment horizontal="left" vertical="center"/>
    </xf>
    <xf numFmtId="164" fontId="10" fillId="8" borderId="4" xfId="0" applyNumberFormat="1" applyFont="1" applyFill="1" applyBorder="1" applyAlignment="1">
      <alignment horizontal="right" vertical="center"/>
    </xf>
    <xf numFmtId="0" fontId="16" fillId="9" borderId="4" xfId="0" applyFont="1" applyFill="1" applyBorder="1" applyAlignment="1">
      <alignment horizontal="left" vertical="center"/>
    </xf>
    <xf numFmtId="164" fontId="16" fillId="9" borderId="4" xfId="0" applyNumberFormat="1" applyFont="1" applyFill="1" applyBorder="1" applyAlignment="1">
      <alignment horizontal="right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left" vertical="center"/>
    </xf>
    <xf numFmtId="164" fontId="17" fillId="9" borderId="4" xfId="0" applyNumberFormat="1" applyFont="1" applyFill="1" applyBorder="1" applyAlignment="1">
      <alignment horizontal="right" vertical="center"/>
    </xf>
    <xf numFmtId="0" fontId="18" fillId="0" borderId="4" xfId="0" applyFont="1" applyBorder="1" applyAlignment="1">
      <alignment vertical="center"/>
    </xf>
    <xf numFmtId="164" fontId="18" fillId="0" borderId="4" xfId="0" applyNumberFormat="1" applyFont="1" applyBorder="1" applyAlignment="1">
      <alignment horizontal="right" vertical="center"/>
    </xf>
    <xf numFmtId="0" fontId="19" fillId="0" borderId="0" xfId="2"/>
    <xf numFmtId="3" fontId="22" fillId="10" borderId="0" xfId="1" applyNumberFormat="1" applyFont="1" applyFill="1"/>
    <xf numFmtId="0" fontId="22" fillId="10" borderId="0" xfId="1" applyFont="1" applyFill="1" applyAlignment="1">
      <alignment horizontal="center"/>
    </xf>
    <xf numFmtId="3" fontId="23" fillId="10" borderId="1" xfId="1" applyNumberFormat="1" applyFont="1" applyFill="1" applyBorder="1" applyAlignment="1">
      <alignment horizontal="center" vertical="center" wrapText="1"/>
    </xf>
    <xf numFmtId="3" fontId="23" fillId="10" borderId="8" xfId="1" applyNumberFormat="1" applyFont="1" applyFill="1" applyBorder="1" applyAlignment="1">
      <alignment horizontal="center" vertical="center" wrapText="1"/>
    </xf>
    <xf numFmtId="3" fontId="23" fillId="10" borderId="1" xfId="1" applyNumberFormat="1" applyFont="1" applyFill="1" applyBorder="1" applyAlignment="1">
      <alignment horizontal="center" vertical="center"/>
    </xf>
    <xf numFmtId="49" fontId="24" fillId="10" borderId="9" xfId="1" applyNumberFormat="1" applyFont="1" applyFill="1" applyBorder="1" applyAlignment="1">
      <alignment horizontal="center" vertical="center"/>
    </xf>
    <xf numFmtId="49" fontId="24" fillId="10" borderId="10" xfId="1" applyNumberFormat="1" applyFont="1" applyFill="1" applyBorder="1" applyAlignment="1">
      <alignment vertical="center"/>
    </xf>
    <xf numFmtId="0" fontId="25" fillId="10" borderId="11" xfId="1" applyFont="1" applyFill="1" applyBorder="1" applyAlignment="1">
      <alignment horizontal="center" vertical="center"/>
    </xf>
    <xf numFmtId="3" fontId="26" fillId="10" borderId="12" xfId="1" applyNumberFormat="1" applyFont="1" applyFill="1" applyBorder="1" applyAlignment="1">
      <alignment horizontal="center" vertical="center"/>
    </xf>
    <xf numFmtId="3" fontId="25" fillId="10" borderId="13" xfId="1" applyNumberFormat="1" applyFont="1" applyFill="1" applyBorder="1" applyAlignment="1">
      <alignment vertical="center"/>
    </xf>
    <xf numFmtId="49" fontId="24" fillId="10" borderId="1" xfId="1" applyNumberFormat="1" applyFont="1" applyFill="1" applyBorder="1" applyAlignment="1">
      <alignment horizontal="center" vertical="center"/>
    </xf>
    <xf numFmtId="49" fontId="24" fillId="10" borderId="1" xfId="1" applyNumberFormat="1" applyFont="1" applyFill="1" applyBorder="1" applyAlignment="1">
      <alignment horizontal="right" vertical="center"/>
    </xf>
    <xf numFmtId="0" fontId="27" fillId="10" borderId="1" xfId="1" applyFont="1" applyFill="1" applyBorder="1" applyAlignment="1">
      <alignment horizontal="right" vertical="center"/>
    </xf>
    <xf numFmtId="3" fontId="25" fillId="10" borderId="1" xfId="1" applyNumberFormat="1" applyFont="1" applyFill="1" applyBorder="1" applyAlignment="1">
      <alignment vertical="center"/>
    </xf>
    <xf numFmtId="49" fontId="22" fillId="10" borderId="1" xfId="1" applyNumberFormat="1" applyFont="1" applyFill="1" applyBorder="1" applyAlignment="1">
      <alignment vertical="center"/>
    </xf>
    <xf numFmtId="4" fontId="22" fillId="10" borderId="1" xfId="1" applyNumberFormat="1" applyFont="1" applyFill="1" applyBorder="1" applyAlignment="1">
      <alignment horizontal="right" vertical="center"/>
    </xf>
    <xf numFmtId="3" fontId="22" fillId="10" borderId="1" xfId="1" applyNumberFormat="1" applyFont="1" applyFill="1" applyBorder="1" applyAlignment="1">
      <alignment horizontal="right" vertical="center"/>
    </xf>
    <xf numFmtId="4" fontId="27" fillId="10" borderId="1" xfId="1" applyNumberFormat="1" applyFont="1" applyFill="1" applyBorder="1" applyAlignment="1">
      <alignment horizontal="right" vertical="center"/>
    </xf>
    <xf numFmtId="3" fontId="24" fillId="10" borderId="1" xfId="1" applyNumberFormat="1" applyFont="1" applyFill="1" applyBorder="1" applyAlignment="1">
      <alignment horizontal="right" vertical="center"/>
    </xf>
    <xf numFmtId="49" fontId="24" fillId="10" borderId="1" xfId="1" applyNumberFormat="1" applyFont="1" applyFill="1" applyBorder="1" applyAlignment="1">
      <alignment vertical="center"/>
    </xf>
    <xf numFmtId="4" fontId="25" fillId="10" borderId="1" xfId="1" applyNumberFormat="1" applyFont="1" applyFill="1" applyBorder="1" applyAlignment="1">
      <alignment horizontal="right"/>
    </xf>
    <xf numFmtId="3" fontId="25" fillId="10" borderId="1" xfId="1" applyNumberFormat="1" applyFont="1" applyFill="1" applyBorder="1" applyAlignment="1">
      <alignment horizontal="right"/>
    </xf>
    <xf numFmtId="4" fontId="24" fillId="10" borderId="1" xfId="1" applyNumberFormat="1" applyFont="1" applyFill="1" applyBorder="1" applyAlignment="1">
      <alignment horizontal="right" vertical="center"/>
    </xf>
    <xf numFmtId="4" fontId="25" fillId="10" borderId="1" xfId="1" applyNumberFormat="1" applyFont="1" applyFill="1" applyBorder="1" applyAlignment="1">
      <alignment horizontal="right" vertical="center"/>
    </xf>
    <xf numFmtId="3" fontId="25" fillId="10" borderId="1" xfId="1" applyNumberFormat="1" applyFont="1" applyFill="1" applyBorder="1" applyAlignment="1">
      <alignment horizontal="right" vertical="center"/>
    </xf>
    <xf numFmtId="4" fontId="24" fillId="10" borderId="1" xfId="1" applyNumberFormat="1" applyFont="1" applyFill="1" applyBorder="1" applyAlignment="1">
      <alignment horizontal="right"/>
    </xf>
    <xf numFmtId="3" fontId="24" fillId="10" borderId="1" xfId="1" applyNumberFormat="1" applyFont="1" applyFill="1" applyBorder="1" applyAlignment="1">
      <alignment horizontal="right"/>
    </xf>
    <xf numFmtId="3" fontId="27" fillId="0" borderId="1" xfId="1" applyNumberFormat="1" applyFont="1" applyBorder="1" applyAlignment="1">
      <alignment horizontal="center"/>
    </xf>
    <xf numFmtId="3" fontId="28" fillId="0" borderId="1" xfId="1" applyNumberFormat="1" applyFont="1" applyBorder="1"/>
    <xf numFmtId="4" fontId="22" fillId="0" borderId="1" xfId="1" applyNumberFormat="1" applyFont="1" applyBorder="1"/>
    <xf numFmtId="3" fontId="22" fillId="0" borderId="1" xfId="1" applyNumberFormat="1" applyFont="1" applyBorder="1"/>
    <xf numFmtId="3" fontId="27" fillId="0" borderId="1" xfId="1" applyNumberFormat="1" applyFont="1" applyBorder="1" applyAlignment="1">
      <alignment horizontal="right"/>
    </xf>
    <xf numFmtId="4" fontId="27" fillId="0" borderId="1" xfId="1" applyNumberFormat="1" applyFont="1" applyBorder="1"/>
    <xf numFmtId="3" fontId="27" fillId="0" borderId="1" xfId="1" applyNumberFormat="1" applyFont="1" applyBorder="1"/>
    <xf numFmtId="3" fontId="24" fillId="10" borderId="1" xfId="1" applyNumberFormat="1" applyFont="1" applyFill="1" applyBorder="1" applyAlignment="1">
      <alignment horizontal="center"/>
    </xf>
    <xf numFmtId="3" fontId="29" fillId="10" borderId="1" xfId="1" applyNumberFormat="1" applyFont="1" applyFill="1" applyBorder="1" applyAlignment="1">
      <alignment horizontal="left"/>
    </xf>
    <xf numFmtId="4" fontId="30" fillId="10" borderId="1" xfId="1" applyNumberFormat="1" applyFont="1" applyFill="1" applyBorder="1" applyAlignment="1">
      <alignment horizontal="right"/>
    </xf>
    <xf numFmtId="3" fontId="30" fillId="10" borderId="1" xfId="1" applyNumberFormat="1" applyFont="1" applyFill="1" applyBorder="1" applyAlignment="1">
      <alignment horizontal="right"/>
    </xf>
    <xf numFmtId="3" fontId="24" fillId="10" borderId="1" xfId="1" applyNumberFormat="1" applyFont="1" applyFill="1" applyBorder="1" applyAlignment="1">
      <alignment horizontal="center"/>
    </xf>
    <xf numFmtId="3" fontId="24" fillId="10" borderId="8" xfId="1" applyNumberFormat="1" applyFont="1" applyFill="1" applyBorder="1" applyAlignment="1">
      <alignment horizontal="center"/>
    </xf>
    <xf numFmtId="3" fontId="24" fillId="10" borderId="14" xfId="1" applyNumberFormat="1" applyFont="1" applyFill="1" applyBorder="1" applyAlignment="1">
      <alignment horizontal="center"/>
    </xf>
    <xf numFmtId="3" fontId="21" fillId="10" borderId="0" xfId="1" applyNumberFormat="1" applyFont="1" applyFill="1" applyAlignment="1">
      <alignment horizontal="center" vertical="center"/>
    </xf>
    <xf numFmtId="49" fontId="24" fillId="10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Normalno" xfId="0" builtinId="0"/>
    <cellStyle name="Normalno 2" xfId="2" xr:uid="{7F2D8B47-5C48-43C1-AE41-B5BCE06D0A6D}"/>
    <cellStyle name="Normalno 3 2" xfId="1" xr:uid="{9CF39DD8-F550-491F-9F24-FC092F378B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II%20Rebalans%202024\II%20rebalans.xlsx" TargetMode="External"/><Relationship Id="rId1" Type="http://schemas.openxmlformats.org/officeDocument/2006/relationships/externalLinkPath" Target="II%20rebala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kupno"/>
      <sheetName val="Sažetak"/>
      <sheetName val="Ekonomska"/>
      <sheetName val="Po izvorima"/>
      <sheetName val="Funkcijska"/>
      <sheetName val="Posebni dio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9D9B4-35A3-4E10-AD82-C034858248C1}">
  <sheetPr>
    <pageSetUpPr fitToPage="1"/>
  </sheetPr>
  <dimension ref="A1:E39"/>
  <sheetViews>
    <sheetView tabSelected="1" topLeftCell="A13" workbookViewId="0">
      <selection activeCell="D39" sqref="D39"/>
    </sheetView>
  </sheetViews>
  <sheetFormatPr defaultRowHeight="15" x14ac:dyDescent="0.25"/>
  <cols>
    <col min="1" max="1" width="20.5703125" style="54" customWidth="1"/>
    <col min="2" max="2" width="20.85546875" style="54" customWidth="1"/>
    <col min="3" max="4" width="19.42578125" style="54" customWidth="1"/>
    <col min="5" max="5" width="9.28515625" style="54" customWidth="1"/>
    <col min="6" max="16384" width="9.140625" style="54"/>
  </cols>
  <sheetData>
    <row r="1" spans="1:5" x14ac:dyDescent="0.25">
      <c r="A1" s="96" t="s">
        <v>101</v>
      </c>
      <c r="B1" s="96"/>
      <c r="C1" s="96"/>
      <c r="D1" s="96"/>
      <c r="E1" s="96"/>
    </row>
    <row r="2" spans="1:5" ht="15.75" x14ac:dyDescent="0.25">
      <c r="A2" s="55"/>
      <c r="B2" s="55"/>
      <c r="C2" s="56"/>
      <c r="D2" s="55"/>
      <c r="E2" s="55"/>
    </row>
    <row r="3" spans="1:5" ht="31.5" x14ac:dyDescent="0.25">
      <c r="A3" s="57" t="s">
        <v>102</v>
      </c>
      <c r="B3" s="58" t="s">
        <v>103</v>
      </c>
      <c r="C3" s="57" t="s">
        <v>94</v>
      </c>
      <c r="D3" s="59" t="s">
        <v>95</v>
      </c>
      <c r="E3" s="59" t="s">
        <v>104</v>
      </c>
    </row>
    <row r="4" spans="1:5" ht="21" x14ac:dyDescent="0.25">
      <c r="A4" s="60">
        <v>1</v>
      </c>
      <c r="B4" s="61" t="s">
        <v>105</v>
      </c>
      <c r="C4" s="62"/>
      <c r="D4" s="63"/>
      <c r="E4" s="64"/>
    </row>
    <row r="5" spans="1:5" ht="15.75" x14ac:dyDescent="0.25">
      <c r="A5" s="65"/>
      <c r="B5" s="66" t="s">
        <v>106</v>
      </c>
      <c r="C5" s="67">
        <v>0</v>
      </c>
      <c r="D5" s="68">
        <v>0</v>
      </c>
      <c r="E5" s="68"/>
    </row>
    <row r="6" spans="1:5" ht="15.75" x14ac:dyDescent="0.25">
      <c r="A6" s="69"/>
      <c r="B6" s="69" t="s">
        <v>8</v>
      </c>
      <c r="C6" s="70">
        <v>1218869</v>
      </c>
      <c r="D6" s="71">
        <v>1218869</v>
      </c>
      <c r="E6" s="71">
        <f>D6/C6*100</f>
        <v>100</v>
      </c>
    </row>
    <row r="7" spans="1:5" ht="15.75" x14ac:dyDescent="0.25">
      <c r="A7" s="69"/>
      <c r="B7" s="69" t="s">
        <v>107</v>
      </c>
      <c r="C7" s="70">
        <v>1218869</v>
      </c>
      <c r="D7" s="71">
        <v>1218869</v>
      </c>
      <c r="E7" s="71">
        <f>D7/C7*100</f>
        <v>100</v>
      </c>
    </row>
    <row r="8" spans="1:5" ht="15.75" x14ac:dyDescent="0.25">
      <c r="A8" s="97" t="s">
        <v>108</v>
      </c>
      <c r="B8" s="97"/>
      <c r="C8" s="72">
        <f>C5+C6-C7</f>
        <v>0</v>
      </c>
      <c r="D8" s="73">
        <f>D5+D6-D7</f>
        <v>0</v>
      </c>
      <c r="E8" s="73">
        <v>0</v>
      </c>
    </row>
    <row r="9" spans="1:5" ht="15.75" x14ac:dyDescent="0.25">
      <c r="A9" s="65" t="s">
        <v>109</v>
      </c>
      <c r="B9" s="74" t="s">
        <v>110</v>
      </c>
      <c r="C9" s="75"/>
      <c r="D9" s="76"/>
      <c r="E9" s="76"/>
    </row>
    <row r="10" spans="1:5" ht="15.75" x14ac:dyDescent="0.25">
      <c r="A10" s="65"/>
      <c r="B10" s="66" t="s">
        <v>106</v>
      </c>
      <c r="C10" s="75">
        <v>197922</v>
      </c>
      <c r="D10" s="76">
        <v>197922</v>
      </c>
      <c r="E10" s="76"/>
    </row>
    <row r="11" spans="1:5" ht="15.75" x14ac:dyDescent="0.25">
      <c r="A11" s="69"/>
      <c r="B11" s="69" t="s">
        <v>8</v>
      </c>
      <c r="C11" s="70">
        <v>115000</v>
      </c>
      <c r="D11" s="71">
        <v>120000</v>
      </c>
      <c r="E11" s="71">
        <f>D11/C11*100</f>
        <v>104.34782608695652</v>
      </c>
    </row>
    <row r="12" spans="1:5" ht="15.75" x14ac:dyDescent="0.25">
      <c r="A12" s="69"/>
      <c r="B12" s="69" t="s">
        <v>107</v>
      </c>
      <c r="C12" s="70">
        <v>240509</v>
      </c>
      <c r="D12" s="71">
        <v>207509</v>
      </c>
      <c r="E12" s="71">
        <f>D12/C12*100</f>
        <v>86.279099742629171</v>
      </c>
    </row>
    <row r="13" spans="1:5" ht="15.75" x14ac:dyDescent="0.25">
      <c r="A13" s="97" t="s">
        <v>108</v>
      </c>
      <c r="B13" s="97"/>
      <c r="C13" s="77">
        <f>C10+C11-C12</f>
        <v>72413</v>
      </c>
      <c r="D13" s="73">
        <f>D10+D11-D12</f>
        <v>110413</v>
      </c>
      <c r="E13" s="73">
        <f>SUM(E11-E12)</f>
        <v>18.068726344327345</v>
      </c>
    </row>
    <row r="14" spans="1:5" ht="15.75" x14ac:dyDescent="0.25">
      <c r="A14" s="65" t="s">
        <v>111</v>
      </c>
      <c r="B14" s="74" t="s">
        <v>112</v>
      </c>
      <c r="C14" s="78"/>
      <c r="D14" s="79"/>
      <c r="E14" s="79"/>
    </row>
    <row r="15" spans="1:5" ht="15.75" x14ac:dyDescent="0.25">
      <c r="A15" s="65"/>
      <c r="B15" s="66" t="s">
        <v>106</v>
      </c>
      <c r="C15" s="78">
        <v>210629</v>
      </c>
      <c r="D15" s="79">
        <v>210629</v>
      </c>
      <c r="E15" s="79"/>
    </row>
    <row r="16" spans="1:5" ht="15.75" x14ac:dyDescent="0.25">
      <c r="A16" s="69"/>
      <c r="B16" s="69" t="s">
        <v>8</v>
      </c>
      <c r="C16" s="70">
        <v>352017</v>
      </c>
      <c r="D16" s="71">
        <v>382000</v>
      </c>
      <c r="E16" s="71">
        <f>D16/C16*100</f>
        <v>108.51748637139684</v>
      </c>
    </row>
    <row r="17" spans="1:5" ht="15.75" x14ac:dyDescent="0.25">
      <c r="A17" s="69"/>
      <c r="B17" s="69" t="s">
        <v>107</v>
      </c>
      <c r="C17" s="70">
        <v>545217</v>
      </c>
      <c r="D17" s="71">
        <v>487004.85</v>
      </c>
      <c r="E17" s="71">
        <f>D17/C17*100</f>
        <v>89.323122719944536</v>
      </c>
    </row>
    <row r="18" spans="1:5" ht="15.75" x14ac:dyDescent="0.25">
      <c r="A18" s="97" t="s">
        <v>108</v>
      </c>
      <c r="B18" s="97"/>
      <c r="C18" s="77">
        <f>C15+C16-C17</f>
        <v>17429</v>
      </c>
      <c r="D18" s="73">
        <f>D15+D16-D17</f>
        <v>105624.15000000002</v>
      </c>
      <c r="E18" s="73">
        <f>SUM(E16-E17)</f>
        <v>19.194363651452306</v>
      </c>
    </row>
    <row r="19" spans="1:5" ht="15.75" x14ac:dyDescent="0.25">
      <c r="A19" s="65" t="s">
        <v>113</v>
      </c>
      <c r="B19" s="74" t="s">
        <v>114</v>
      </c>
      <c r="C19" s="78"/>
      <c r="D19" s="79"/>
      <c r="E19" s="79"/>
    </row>
    <row r="20" spans="1:5" ht="15.75" x14ac:dyDescent="0.25">
      <c r="A20" s="65"/>
      <c r="B20" s="66" t="s">
        <v>106</v>
      </c>
      <c r="C20" s="78">
        <v>9820</v>
      </c>
      <c r="D20" s="79">
        <v>9820</v>
      </c>
      <c r="E20" s="79"/>
    </row>
    <row r="21" spans="1:5" ht="15.75" x14ac:dyDescent="0.25">
      <c r="A21" s="69"/>
      <c r="B21" s="69" t="s">
        <v>8</v>
      </c>
      <c r="C21" s="70">
        <v>104135</v>
      </c>
      <c r="D21" s="71">
        <v>134135</v>
      </c>
      <c r="E21" s="71">
        <f>D21/C21*100</f>
        <v>128.80875786239017</v>
      </c>
    </row>
    <row r="22" spans="1:5" ht="15.75" x14ac:dyDescent="0.25">
      <c r="A22" s="69"/>
      <c r="B22" s="69" t="s">
        <v>107</v>
      </c>
      <c r="C22" s="70">
        <v>89768</v>
      </c>
      <c r="D22" s="71">
        <v>119767.15</v>
      </c>
      <c r="E22" s="71">
        <f>D22/C22*100</f>
        <v>133.41853444434543</v>
      </c>
    </row>
    <row r="23" spans="1:5" ht="15.75" x14ac:dyDescent="0.25">
      <c r="A23" s="97" t="s">
        <v>108</v>
      </c>
      <c r="B23" s="97"/>
      <c r="C23" s="80">
        <f>C20+C21-C22</f>
        <v>24187</v>
      </c>
      <c r="D23" s="81">
        <f>D20+D21-D22</f>
        <v>24187.850000000006</v>
      </c>
      <c r="E23" s="71">
        <f>D23/C23*100</f>
        <v>100.00351428453304</v>
      </c>
    </row>
    <row r="24" spans="1:5" ht="15.75" x14ac:dyDescent="0.25">
      <c r="A24" s="82">
        <v>6</v>
      </c>
      <c r="B24" s="83" t="s">
        <v>115</v>
      </c>
      <c r="C24" s="84"/>
      <c r="D24" s="85"/>
      <c r="E24" s="85"/>
    </row>
    <row r="25" spans="1:5" ht="15.75" x14ac:dyDescent="0.25">
      <c r="A25" s="85"/>
      <c r="B25" s="86" t="s">
        <v>116</v>
      </c>
      <c r="C25" s="84">
        <v>3505</v>
      </c>
      <c r="D25" s="85">
        <v>3505</v>
      </c>
      <c r="E25" s="85">
        <f>D25/C25*100</f>
        <v>100</v>
      </c>
    </row>
    <row r="26" spans="1:5" ht="15.75" x14ac:dyDescent="0.25">
      <c r="A26" s="85"/>
      <c r="B26" s="85" t="s">
        <v>8</v>
      </c>
      <c r="C26" s="84">
        <v>0</v>
      </c>
      <c r="D26" s="85">
        <v>0</v>
      </c>
      <c r="E26" s="85">
        <v>0</v>
      </c>
    </row>
    <row r="27" spans="1:5" ht="15.75" x14ac:dyDescent="0.25">
      <c r="A27" s="85"/>
      <c r="B27" s="85" t="s">
        <v>107</v>
      </c>
      <c r="C27" s="84">
        <v>0</v>
      </c>
      <c r="D27" s="85">
        <v>0</v>
      </c>
      <c r="E27" s="85">
        <v>0</v>
      </c>
    </row>
    <row r="28" spans="1:5" ht="15.75" x14ac:dyDescent="0.25">
      <c r="A28" s="85"/>
      <c r="B28" s="86" t="s">
        <v>108</v>
      </c>
      <c r="C28" s="87">
        <v>3505</v>
      </c>
      <c r="D28" s="88">
        <v>3505</v>
      </c>
      <c r="E28" s="88">
        <v>100</v>
      </c>
    </row>
    <row r="29" spans="1:5" ht="15.75" x14ac:dyDescent="0.25">
      <c r="A29" s="89">
        <v>7</v>
      </c>
      <c r="B29" s="89"/>
      <c r="C29" s="80"/>
      <c r="D29" s="81"/>
      <c r="E29" s="81"/>
    </row>
    <row r="30" spans="1:5" ht="15.75" x14ac:dyDescent="0.25">
      <c r="A30" s="89"/>
      <c r="B30" s="81" t="s">
        <v>106</v>
      </c>
      <c r="C30" s="80">
        <v>13245</v>
      </c>
      <c r="D30" s="81">
        <v>13244.85</v>
      </c>
      <c r="E30" s="81"/>
    </row>
    <row r="31" spans="1:5" ht="15.75" x14ac:dyDescent="0.25">
      <c r="A31" s="89"/>
      <c r="B31" s="90" t="s">
        <v>117</v>
      </c>
      <c r="C31" s="91">
        <v>0</v>
      </c>
      <c r="D31" s="92">
        <v>0</v>
      </c>
      <c r="E31" s="92"/>
    </row>
    <row r="32" spans="1:5" ht="15.75" x14ac:dyDescent="0.25">
      <c r="A32" s="89"/>
      <c r="B32" s="90" t="s">
        <v>11</v>
      </c>
      <c r="C32" s="91">
        <v>0</v>
      </c>
      <c r="D32" s="92">
        <v>0</v>
      </c>
      <c r="E32" s="92"/>
    </row>
    <row r="33" spans="1:5" ht="15.75" x14ac:dyDescent="0.25">
      <c r="A33" s="89"/>
      <c r="B33" s="81" t="s">
        <v>108</v>
      </c>
      <c r="C33" s="80">
        <v>13245</v>
      </c>
      <c r="D33" s="81">
        <v>13245</v>
      </c>
      <c r="E33" s="81"/>
    </row>
    <row r="34" spans="1:5" ht="15.75" x14ac:dyDescent="0.25">
      <c r="A34" s="89"/>
      <c r="B34" s="81"/>
      <c r="C34" s="80"/>
      <c r="D34" s="81"/>
      <c r="E34" s="81"/>
    </row>
    <row r="35" spans="1:5" ht="15.75" x14ac:dyDescent="0.25">
      <c r="A35" s="93" t="s">
        <v>118</v>
      </c>
      <c r="B35" s="93"/>
      <c r="C35" s="80">
        <f>C6+C11+C16+C21</f>
        <v>1790021</v>
      </c>
      <c r="D35" s="81">
        <f>D6+D11+D16+D21+D26</f>
        <v>1855004</v>
      </c>
      <c r="E35" s="81">
        <f>D35/C35*100</f>
        <v>103.63029260550573</v>
      </c>
    </row>
    <row r="36" spans="1:5" ht="15.75" x14ac:dyDescent="0.25">
      <c r="A36" s="93" t="s">
        <v>119</v>
      </c>
      <c r="B36" s="93"/>
      <c r="C36" s="80">
        <f>C7+C12+C17+C22</f>
        <v>2094363</v>
      </c>
      <c r="D36" s="81">
        <f>D7+D12+D17+D22+D27</f>
        <v>2033150</v>
      </c>
      <c r="E36" s="81">
        <f>D36/C36*100</f>
        <v>97.077249741329467</v>
      </c>
    </row>
    <row r="37" spans="1:5" ht="15.75" x14ac:dyDescent="0.25">
      <c r="A37" s="93"/>
      <c r="B37" s="93"/>
      <c r="C37" s="80"/>
      <c r="D37" s="81"/>
      <c r="E37" s="81"/>
    </row>
    <row r="38" spans="1:5" ht="15.75" x14ac:dyDescent="0.25">
      <c r="A38" s="93" t="s">
        <v>120</v>
      </c>
      <c r="B38" s="93"/>
      <c r="C38" s="77">
        <f>C5+C10+C15+C20+C25+C30</f>
        <v>435121</v>
      </c>
      <c r="D38" s="73">
        <f>D5+D10+D15+D20+D25+D30</f>
        <v>435120.85</v>
      </c>
      <c r="E38" s="73">
        <f>D38/C38*100</f>
        <v>99.999965526830465</v>
      </c>
    </row>
    <row r="39" spans="1:5" ht="15.75" x14ac:dyDescent="0.25">
      <c r="A39" s="94" t="s">
        <v>121</v>
      </c>
      <c r="B39" s="95"/>
      <c r="C39" s="77">
        <f>C13+C18+C23+C28+C33</f>
        <v>130779</v>
      </c>
      <c r="D39" s="73">
        <f>D8+D13+D18+D23+D28+D33</f>
        <v>256975.00000000003</v>
      </c>
      <c r="E39" s="73">
        <f>D39/C39*100</f>
        <v>196.4956147393695</v>
      </c>
    </row>
  </sheetData>
  <mergeCells count="10">
    <mergeCell ref="A36:B36"/>
    <mergeCell ref="A37:B37"/>
    <mergeCell ref="A38:B38"/>
    <mergeCell ref="A39:B39"/>
    <mergeCell ref="A1:E1"/>
    <mergeCell ref="A8:B8"/>
    <mergeCell ref="A13:B13"/>
    <mergeCell ref="A18:B18"/>
    <mergeCell ref="A23:B23"/>
    <mergeCell ref="A35:B35"/>
  </mergeCells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zoomScaleNormal="100" workbookViewId="0">
      <pane ySplit="6" topLeftCell="A16" activePane="bottomLeft" state="frozen"/>
      <selection pane="bottomLeft" activeCell="B7" sqref="B7"/>
    </sheetView>
  </sheetViews>
  <sheetFormatPr defaultColWidth="9.140625" defaultRowHeight="15" x14ac:dyDescent="0.25"/>
  <cols>
    <col min="1" max="1" width="74" style="1" customWidth="1"/>
    <col min="2" max="4" width="19.7109375" style="1" customWidth="1"/>
  </cols>
  <sheetData>
    <row r="1" spans="1:4" s="2" customFormat="1" ht="30" customHeight="1" x14ac:dyDescent="0.2">
      <c r="A1" s="3" t="s">
        <v>0</v>
      </c>
      <c r="B1" s="4"/>
      <c r="C1" s="5"/>
      <c r="D1" s="4"/>
    </row>
    <row r="2" spans="1:4" s="6" customFormat="1" ht="30" customHeight="1" x14ac:dyDescent="0.25">
      <c r="A2" s="98" t="s">
        <v>91</v>
      </c>
      <c r="B2" s="98"/>
      <c r="C2" s="98"/>
      <c r="D2" s="98"/>
    </row>
    <row r="3" spans="1:4" s="6" customFormat="1" ht="30" customHeight="1" x14ac:dyDescent="0.25">
      <c r="A3" s="99" t="s">
        <v>1</v>
      </c>
      <c r="B3" s="99"/>
      <c r="C3" s="99"/>
      <c r="D3" s="99"/>
    </row>
    <row r="4" spans="1:4" s="7" customFormat="1" ht="24.95" customHeight="1" x14ac:dyDescent="0.25">
      <c r="A4" s="8" t="s">
        <v>2</v>
      </c>
      <c r="B4" s="9"/>
      <c r="C4" s="9"/>
      <c r="D4" s="9"/>
    </row>
    <row r="5" spans="1:4" ht="39.200000000000003" customHeight="1" x14ac:dyDescent="0.25">
      <c r="A5" s="10" t="s">
        <v>3</v>
      </c>
      <c r="B5" s="49" t="s">
        <v>93</v>
      </c>
      <c r="C5" s="49" t="s">
        <v>4</v>
      </c>
      <c r="D5" s="49" t="s">
        <v>92</v>
      </c>
    </row>
    <row r="6" spans="1:4" s="11" customFormat="1" ht="15.95" customHeight="1" x14ac:dyDescent="0.25">
      <c r="A6" s="12" t="s">
        <v>5</v>
      </c>
      <c r="B6" s="12">
        <f>COLUMN()</f>
        <v>2</v>
      </c>
      <c r="C6" s="12" t="str">
        <f>_xlfn.CONCAT(TEXT(COLUMN(),"@")," (",TEXT(D6,"@")," - ",TEXT(B6,"@"),")")</f>
        <v>3 (4 - 2)</v>
      </c>
      <c r="D6" s="12">
        <f>COLUMN()</f>
        <v>4</v>
      </c>
    </row>
    <row r="7" spans="1:4" s="11" customFormat="1" ht="24.95" customHeight="1" x14ac:dyDescent="0.25">
      <c r="A7" s="13" t="s">
        <v>6</v>
      </c>
      <c r="B7" s="14">
        <v>1790021</v>
      </c>
      <c r="C7" s="14">
        <f>D7-B7</f>
        <v>64983</v>
      </c>
      <c r="D7" s="14">
        <v>1855004</v>
      </c>
    </row>
    <row r="8" spans="1:4" s="11" customFormat="1" ht="24.95" customHeight="1" x14ac:dyDescent="0.25">
      <c r="A8" s="13" t="s">
        <v>7</v>
      </c>
      <c r="B8" s="14">
        <v>0</v>
      </c>
      <c r="C8" s="14">
        <f>D8-B8</f>
        <v>0</v>
      </c>
      <c r="D8" s="14">
        <v>0</v>
      </c>
    </row>
    <row r="9" spans="1:4" s="15" customFormat="1" ht="30" customHeight="1" x14ac:dyDescent="0.25">
      <c r="A9" s="16" t="s">
        <v>8</v>
      </c>
      <c r="B9" s="17">
        <f>B7+B8</f>
        <v>1790021</v>
      </c>
      <c r="C9" s="17">
        <f>C7+C8</f>
        <v>64983</v>
      </c>
      <c r="D9" s="17">
        <f>D7+D8</f>
        <v>1855004</v>
      </c>
    </row>
    <row r="10" spans="1:4" s="11" customFormat="1" ht="24.95" customHeight="1" x14ac:dyDescent="0.25">
      <c r="A10" s="13" t="s">
        <v>9</v>
      </c>
      <c r="B10" s="14">
        <v>1484232</v>
      </c>
      <c r="C10" s="14">
        <f>D10-B10</f>
        <v>-44135</v>
      </c>
      <c r="D10" s="14">
        <v>1440097</v>
      </c>
    </row>
    <row r="11" spans="1:4" s="11" customFormat="1" ht="24.95" customHeight="1" x14ac:dyDescent="0.25">
      <c r="A11" s="13" t="s">
        <v>10</v>
      </c>
      <c r="B11" s="14">
        <v>610131</v>
      </c>
      <c r="C11" s="14">
        <f>D11-B11</f>
        <v>-17078</v>
      </c>
      <c r="D11" s="14">
        <v>593053</v>
      </c>
    </row>
    <row r="12" spans="1:4" ht="30" customHeight="1" x14ac:dyDescent="0.25">
      <c r="A12" s="16" t="s">
        <v>11</v>
      </c>
      <c r="B12" s="17">
        <f>B10+B11</f>
        <v>2094363</v>
      </c>
      <c r="C12" s="17">
        <f>C10+C11</f>
        <v>-61213</v>
      </c>
      <c r="D12" s="17">
        <f>D10+D11</f>
        <v>2033150</v>
      </c>
    </row>
    <row r="13" spans="1:4" ht="30" customHeight="1" x14ac:dyDescent="0.25">
      <c r="A13" s="16" t="s">
        <v>12</v>
      </c>
      <c r="B13" s="17">
        <f>B7+B8-B10-B11</f>
        <v>-304342</v>
      </c>
      <c r="C13" s="17">
        <f>C7+C8-C10-C11</f>
        <v>126196</v>
      </c>
      <c r="D13" s="17">
        <f>D7+D8-D10-D11</f>
        <v>-178146</v>
      </c>
    </row>
    <row r="14" spans="1:4" x14ac:dyDescent="0.25">
      <c r="A14" s="18"/>
      <c r="B14" s="19"/>
      <c r="C14" s="19"/>
      <c r="D14" s="19"/>
    </row>
    <row r="15" spans="1:4" x14ac:dyDescent="0.25">
      <c r="A15" s="18"/>
      <c r="B15" s="19"/>
      <c r="C15" s="19"/>
      <c r="D15" s="19"/>
    </row>
    <row r="16" spans="1:4" s="7" customFormat="1" ht="21.75" customHeight="1" x14ac:dyDescent="0.2">
      <c r="A16" s="20" t="s">
        <v>13</v>
      </c>
      <c r="B16" s="9"/>
      <c r="C16" s="9"/>
      <c r="D16" s="9"/>
    </row>
    <row r="17" spans="1:4" ht="39.200000000000003" customHeight="1" x14ac:dyDescent="0.25">
      <c r="A17" s="10" t="s">
        <v>3</v>
      </c>
      <c r="B17" s="10" t="str">
        <f>B5</f>
        <v xml:space="preserve">I. Rebalans  2024. </v>
      </c>
      <c r="C17" s="10" t="str">
        <f>C5</f>
        <v>Povećanje / smanjenje plana</v>
      </c>
      <c r="D17" s="10" t="str">
        <f>D5</f>
        <v xml:space="preserve">II Rebalans 2024. </v>
      </c>
    </row>
    <row r="18" spans="1:4" s="11" customFormat="1" ht="15.95" customHeight="1" x14ac:dyDescent="0.25">
      <c r="A18" s="12" t="s">
        <v>5</v>
      </c>
      <c r="B18" s="12">
        <f>COLUMN()</f>
        <v>2</v>
      </c>
      <c r="C18" s="12" t="str">
        <f>_xlfn.CONCAT(TEXT(COLUMN(),"@")," (",TEXT(D18,"@")," - ",TEXT(B18,"@"),")")</f>
        <v>3 (4 - 2)</v>
      </c>
      <c r="D18" s="12">
        <f>COLUMN()</f>
        <v>4</v>
      </c>
    </row>
    <row r="19" spans="1:4" s="11" customFormat="1" ht="24.95" customHeight="1" x14ac:dyDescent="0.25">
      <c r="A19" s="13" t="s">
        <v>14</v>
      </c>
      <c r="B19" s="14">
        <v>0</v>
      </c>
      <c r="C19" s="14">
        <f>D19-B19</f>
        <v>0</v>
      </c>
      <c r="D19" s="14">
        <v>0</v>
      </c>
    </row>
    <row r="20" spans="1:4" s="11" customFormat="1" ht="24.95" customHeight="1" x14ac:dyDescent="0.25">
      <c r="A20" s="13" t="s">
        <v>15</v>
      </c>
      <c r="B20" s="14">
        <v>0</v>
      </c>
      <c r="C20" s="14">
        <f>D20-B20</f>
        <v>0</v>
      </c>
      <c r="D20" s="14">
        <v>0</v>
      </c>
    </row>
    <row r="21" spans="1:4" s="11" customFormat="1" ht="30" customHeight="1" x14ac:dyDescent="0.25">
      <c r="A21" s="16" t="s">
        <v>16</v>
      </c>
      <c r="B21" s="17">
        <f>B19-B20</f>
        <v>0</v>
      </c>
      <c r="C21" s="17">
        <f>C19-C20</f>
        <v>0</v>
      </c>
      <c r="D21" s="17">
        <f>D19-D20</f>
        <v>0</v>
      </c>
    </row>
    <row r="22" spans="1:4" s="11" customFormat="1" ht="24.95" customHeight="1" x14ac:dyDescent="0.25">
      <c r="A22" s="13" t="s">
        <v>17</v>
      </c>
      <c r="B22" s="14">
        <v>435121</v>
      </c>
      <c r="C22" s="14"/>
      <c r="D22" s="14">
        <v>435121</v>
      </c>
    </row>
    <row r="23" spans="1:4" s="11" customFormat="1" ht="24.95" customHeight="1" x14ac:dyDescent="0.25">
      <c r="A23" s="13" t="s">
        <v>18</v>
      </c>
      <c r="B23" s="14">
        <v>130779</v>
      </c>
      <c r="C23" s="14">
        <f>D23-B23</f>
        <v>126196</v>
      </c>
      <c r="D23" s="14">
        <f>D13+D22</f>
        <v>256975</v>
      </c>
    </row>
    <row r="24" spans="1:4" ht="30" customHeight="1" x14ac:dyDescent="0.25">
      <c r="A24" s="16" t="s">
        <v>19</v>
      </c>
      <c r="B24" s="17">
        <f>B19-B20+B22-B23</f>
        <v>304342</v>
      </c>
      <c r="C24" s="17">
        <f>C19-C20+C22-C23</f>
        <v>-126196</v>
      </c>
      <c r="D24" s="17">
        <f>D19-D20+D22-D23</f>
        <v>178146</v>
      </c>
    </row>
    <row r="25" spans="1:4" ht="30" customHeight="1" x14ac:dyDescent="0.25">
      <c r="A25" s="16" t="s">
        <v>20</v>
      </c>
      <c r="B25" s="17">
        <f>B13+B24</f>
        <v>0</v>
      </c>
      <c r="C25" s="17">
        <f>C13+C24</f>
        <v>0</v>
      </c>
      <c r="D25" s="17">
        <f>D13+D24</f>
        <v>0</v>
      </c>
    </row>
    <row r="26" spans="1:4" x14ac:dyDescent="0.25">
      <c r="A26" s="11"/>
      <c r="B26" s="11"/>
      <c r="C26" s="11"/>
      <c r="D26" s="11"/>
    </row>
    <row r="27" spans="1:4" x14ac:dyDescent="0.25">
      <c r="B27" s="21"/>
    </row>
  </sheetData>
  <mergeCells count="2">
    <mergeCell ref="A2:D2"/>
    <mergeCell ref="A3:D3"/>
  </mergeCells>
  <pageMargins left="0.39370078740157499" right="0.39370078740157499" top="0.39370078740157499" bottom="0.511811023622047" header="0" footer="0.31496062992126"/>
  <pageSetup paperSize="9" scale="71" fitToHeight="0" orientation="portrait" r:id="rId1"/>
  <headerFooter>
    <oddFooter>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77"/>
  <sheetViews>
    <sheetView zoomScaleNormal="100" workbookViewId="0">
      <pane ySplit="5" topLeftCell="A18" activePane="bottomLeft" state="frozen"/>
      <selection pane="bottomLeft" activeCell="B10" sqref="B10"/>
    </sheetView>
  </sheetViews>
  <sheetFormatPr defaultColWidth="9.140625" defaultRowHeight="15" x14ac:dyDescent="0.25"/>
  <cols>
    <col min="1" max="1" width="73.7109375" style="1" customWidth="1"/>
    <col min="2" max="4" width="19.7109375" style="1" customWidth="1"/>
  </cols>
  <sheetData>
    <row r="1" spans="1:4" s="6" customFormat="1" ht="30" customHeight="1" x14ac:dyDescent="0.25">
      <c r="A1" s="99" t="s">
        <v>1</v>
      </c>
      <c r="B1" s="99"/>
      <c r="C1" s="99"/>
      <c r="D1" s="99"/>
    </row>
    <row r="2" spans="1:4" s="6" customFormat="1" ht="30" customHeight="1" x14ac:dyDescent="0.25">
      <c r="A2" s="99" t="s">
        <v>21</v>
      </c>
      <c r="B2" s="99"/>
      <c r="C2" s="99"/>
      <c r="D2" s="99"/>
    </row>
    <row r="3" spans="1:4" s="22" customFormat="1" ht="24.95" customHeight="1" x14ac:dyDescent="0.3">
      <c r="A3" s="99" t="s">
        <v>22</v>
      </c>
      <c r="B3" s="99"/>
      <c r="C3" s="99"/>
      <c r="D3" s="99"/>
    </row>
    <row r="4" spans="1:4" ht="39.200000000000003" customHeight="1" x14ac:dyDescent="0.25">
      <c r="A4" s="10" t="s">
        <v>23</v>
      </c>
      <c r="B4" s="49" t="s">
        <v>94</v>
      </c>
      <c r="C4" s="49" t="s">
        <v>4</v>
      </c>
      <c r="D4" s="49" t="s">
        <v>95</v>
      </c>
    </row>
    <row r="5" spans="1:4" s="11" customFormat="1" ht="15.95" customHeight="1" x14ac:dyDescent="0.25">
      <c r="A5" s="12" t="s">
        <v>5</v>
      </c>
      <c r="B5" s="12">
        <f>COLUMN()</f>
        <v>2</v>
      </c>
      <c r="C5" s="12" t="str">
        <f>_xlfn.CONCAT(TEXT(COLUMN(),"@")," (",TEXT(D5,"@")," - ",TEXT(B5,"@"),")")</f>
        <v>3 (4 - 2)</v>
      </c>
      <c r="D5" s="12">
        <f>COLUMN()</f>
        <v>4</v>
      </c>
    </row>
    <row r="6" spans="1:4" ht="20.100000000000001" customHeight="1" x14ac:dyDescent="0.25">
      <c r="A6" s="23" t="s">
        <v>24</v>
      </c>
      <c r="B6" s="24">
        <f>IFERROR(SUBTOTAL(9,B8:B13),0)</f>
        <v>1790021</v>
      </c>
      <c r="C6" s="25">
        <f t="shared" ref="C6:C14" si="0">D6-B6</f>
        <v>64983</v>
      </c>
      <c r="D6" s="24">
        <f>IFERROR(SUBTOTAL(9,D8:D13),0)</f>
        <v>1855004</v>
      </c>
    </row>
    <row r="7" spans="1:4" x14ac:dyDescent="0.25">
      <c r="A7" s="26" t="s">
        <v>6</v>
      </c>
      <c r="B7" s="27">
        <f>SUBTOTAL(9,B8:B13)</f>
        <v>1790021</v>
      </c>
      <c r="C7" s="27">
        <f t="shared" si="0"/>
        <v>64983</v>
      </c>
      <c r="D7" s="27">
        <f>SUBTOTAL(9,D8:D13)</f>
        <v>1855004</v>
      </c>
    </row>
    <row r="8" spans="1:4" x14ac:dyDescent="0.25">
      <c r="A8" s="28" t="s">
        <v>25</v>
      </c>
      <c r="B8" s="29">
        <v>104135</v>
      </c>
      <c r="C8" s="29">
        <f t="shared" si="0"/>
        <v>30000</v>
      </c>
      <c r="D8" s="29">
        <v>134135</v>
      </c>
    </row>
    <row r="9" spans="1:4" x14ac:dyDescent="0.25">
      <c r="A9" s="28" t="s">
        <v>26</v>
      </c>
      <c r="B9" s="29">
        <v>0</v>
      </c>
      <c r="C9" s="29">
        <f t="shared" si="0"/>
        <v>0</v>
      </c>
      <c r="D9" s="29">
        <v>0</v>
      </c>
    </row>
    <row r="10" spans="1:4" x14ac:dyDescent="0.25">
      <c r="A10" s="28" t="s">
        <v>27</v>
      </c>
      <c r="B10" s="29">
        <v>352017</v>
      </c>
      <c r="C10" s="29">
        <f t="shared" si="0"/>
        <v>24983</v>
      </c>
      <c r="D10" s="29">
        <v>377000</v>
      </c>
    </row>
    <row r="11" spans="1:4" x14ac:dyDescent="0.25">
      <c r="A11" s="28" t="s">
        <v>28</v>
      </c>
      <c r="B11" s="29">
        <v>115000</v>
      </c>
      <c r="C11" s="29">
        <f t="shared" si="0"/>
        <v>5000</v>
      </c>
      <c r="D11" s="29">
        <v>120000</v>
      </c>
    </row>
    <row r="12" spans="1:4" x14ac:dyDescent="0.25">
      <c r="A12" s="28" t="s">
        <v>29</v>
      </c>
      <c r="B12" s="29">
        <v>1218869</v>
      </c>
      <c r="C12" s="29">
        <f t="shared" si="0"/>
        <v>0</v>
      </c>
      <c r="D12" s="29">
        <v>1218869</v>
      </c>
    </row>
    <row r="13" spans="1:4" x14ac:dyDescent="0.25">
      <c r="A13" s="28" t="s">
        <v>30</v>
      </c>
      <c r="B13" s="29">
        <v>0</v>
      </c>
      <c r="C13" s="29">
        <f t="shared" si="0"/>
        <v>5000</v>
      </c>
      <c r="D13" s="29">
        <v>5000</v>
      </c>
    </row>
    <row r="14" spans="1:4" ht="20.100000000000001" customHeight="1" x14ac:dyDescent="0.25">
      <c r="A14" s="23" t="s">
        <v>31</v>
      </c>
      <c r="B14" s="24">
        <f>IFERROR(SUBTOTAL(9,B8:B13),0)</f>
        <v>1790021</v>
      </c>
      <c r="C14" s="25">
        <f t="shared" si="0"/>
        <v>64983</v>
      </c>
      <c r="D14" s="24">
        <f>IFERROR(SUBTOTAL(9,D8:D13),0)</f>
        <v>1855004</v>
      </c>
    </row>
    <row r="15" spans="1:4" x14ac:dyDescent="0.25">
      <c r="A15" s="11"/>
      <c r="B15" s="11"/>
      <c r="C15" s="11"/>
      <c r="D15" s="11"/>
    </row>
    <row r="16" spans="1:4" x14ac:dyDescent="0.25">
      <c r="A16" s="11"/>
      <c r="B16" s="11"/>
      <c r="C16" s="11"/>
      <c r="D16" s="11"/>
    </row>
    <row r="17" spans="1:4" ht="39.200000000000003" customHeight="1" x14ac:dyDescent="0.25">
      <c r="A17" s="30" t="s">
        <v>23</v>
      </c>
      <c r="B17" s="49" t="s">
        <v>94</v>
      </c>
      <c r="C17" s="49" t="s">
        <v>4</v>
      </c>
      <c r="D17" s="49" t="s">
        <v>96</v>
      </c>
    </row>
    <row r="18" spans="1:4" s="11" customFormat="1" ht="15.95" customHeight="1" x14ac:dyDescent="0.25">
      <c r="A18" s="12" t="s">
        <v>5</v>
      </c>
      <c r="B18" s="12">
        <f>COLUMN()</f>
        <v>2</v>
      </c>
      <c r="C18" s="12" t="str">
        <f>_xlfn.CONCAT(TEXT(COLUMN(),"@")," (",TEXT(D18,"@")," - ",TEXT(B18,"@"),")")</f>
        <v>3 (4 - 2)</v>
      </c>
      <c r="D18" s="12">
        <f>COLUMN()</f>
        <v>4</v>
      </c>
    </row>
    <row r="19" spans="1:4" ht="20.100000000000001" customHeight="1" x14ac:dyDescent="0.25">
      <c r="A19" s="23" t="s">
        <v>32</v>
      </c>
      <c r="B19" s="24">
        <f>IFERROR(SUBTOTAL(9,B21:B27),0)</f>
        <v>2094363</v>
      </c>
      <c r="C19" s="24">
        <f>D28-B28</f>
        <v>-61213</v>
      </c>
      <c r="D19" s="24">
        <f>IFERROR(SUBTOTAL(9,D21:D27),0)</f>
        <v>2033150</v>
      </c>
    </row>
    <row r="20" spans="1:4" x14ac:dyDescent="0.25">
      <c r="A20" s="26" t="s">
        <v>9</v>
      </c>
      <c r="B20" s="27">
        <f>SUBTOTAL(9,B21:B23)</f>
        <v>1484232</v>
      </c>
      <c r="C20" s="27">
        <f t="shared" ref="C20:C28" si="1">D20-B20</f>
        <v>-44135</v>
      </c>
      <c r="D20" s="27">
        <f>SUBTOTAL(9,D21:D23)</f>
        <v>1440097</v>
      </c>
    </row>
    <row r="21" spans="1:4" x14ac:dyDescent="0.25">
      <c r="A21" s="28" t="s">
        <v>33</v>
      </c>
      <c r="B21" s="29">
        <v>578894</v>
      </c>
      <c r="C21" s="29">
        <f t="shared" si="1"/>
        <v>1100</v>
      </c>
      <c r="D21" s="29">
        <v>579994</v>
      </c>
    </row>
    <row r="22" spans="1:4" x14ac:dyDescent="0.25">
      <c r="A22" s="28" t="s">
        <v>34</v>
      </c>
      <c r="B22" s="29">
        <v>900391</v>
      </c>
      <c r="C22" s="29">
        <f t="shared" si="1"/>
        <v>-44735</v>
      </c>
      <c r="D22" s="29">
        <v>855656</v>
      </c>
    </row>
    <row r="23" spans="1:4" x14ac:dyDescent="0.25">
      <c r="A23" s="28" t="s">
        <v>35</v>
      </c>
      <c r="B23" s="29">
        <v>4947</v>
      </c>
      <c r="C23" s="29">
        <f t="shared" si="1"/>
        <v>-500</v>
      </c>
      <c r="D23" s="29">
        <v>4447</v>
      </c>
    </row>
    <row r="24" spans="1:4" x14ac:dyDescent="0.25">
      <c r="A24" s="26" t="s">
        <v>10</v>
      </c>
      <c r="B24" s="27">
        <f>SUBTOTAL(9,B25:B27)</f>
        <v>610131</v>
      </c>
      <c r="C24" s="27">
        <f t="shared" si="1"/>
        <v>-17078</v>
      </c>
      <c r="D24" s="27">
        <f>SUBTOTAL(9,D25:D27)</f>
        <v>593053</v>
      </c>
    </row>
    <row r="25" spans="1:4" x14ac:dyDescent="0.25">
      <c r="A25" s="28" t="s">
        <v>36</v>
      </c>
      <c r="B25" s="29">
        <v>3000</v>
      </c>
      <c r="C25" s="29">
        <f t="shared" si="1"/>
        <v>2000</v>
      </c>
      <c r="D25" s="29">
        <v>5000</v>
      </c>
    </row>
    <row r="26" spans="1:4" x14ac:dyDescent="0.25">
      <c r="A26" s="28" t="s">
        <v>37</v>
      </c>
      <c r="B26" s="29">
        <v>384071</v>
      </c>
      <c r="C26" s="29">
        <f t="shared" si="1"/>
        <v>5875</v>
      </c>
      <c r="D26" s="29">
        <v>389946</v>
      </c>
    </row>
    <row r="27" spans="1:4" x14ac:dyDescent="0.25">
      <c r="A27" s="28" t="s">
        <v>38</v>
      </c>
      <c r="B27" s="29">
        <v>223060</v>
      </c>
      <c r="C27" s="29">
        <f t="shared" si="1"/>
        <v>-24953</v>
      </c>
      <c r="D27" s="29">
        <v>198107</v>
      </c>
    </row>
    <row r="28" spans="1:4" ht="20.100000000000001" customHeight="1" x14ac:dyDescent="0.25">
      <c r="A28" s="23" t="s">
        <v>31</v>
      </c>
      <c r="B28" s="24">
        <f>IFERROR(SUBTOTAL(9,B21:B27),0)</f>
        <v>2094363</v>
      </c>
      <c r="C28" s="25">
        <f t="shared" si="1"/>
        <v>-61213</v>
      </c>
      <c r="D28" s="24">
        <f>IFERROR(SUBTOTAL(9,D21:D27),0)</f>
        <v>2033150</v>
      </c>
    </row>
    <row r="29" spans="1:4" x14ac:dyDescent="0.25">
      <c r="C29" s="11"/>
    </row>
    <row r="30" spans="1:4" x14ac:dyDescent="0.25">
      <c r="B30" s="21"/>
    </row>
    <row r="35" spans="1:4" s="22" customFormat="1" ht="24.95" customHeight="1" x14ac:dyDescent="0.3">
      <c r="A35" s="99" t="s">
        <v>39</v>
      </c>
      <c r="B35" s="99"/>
      <c r="C35" s="99"/>
      <c r="D35" s="99"/>
    </row>
    <row r="36" spans="1:4" ht="39.200000000000003" customHeight="1" x14ac:dyDescent="0.25">
      <c r="A36" s="10" t="s">
        <v>23</v>
      </c>
      <c r="B36" s="49" t="s">
        <v>97</v>
      </c>
      <c r="C36" s="49" t="s">
        <v>4</v>
      </c>
      <c r="D36" s="49" t="s">
        <v>95</v>
      </c>
    </row>
    <row r="37" spans="1:4" s="11" customFormat="1" ht="15.95" customHeight="1" x14ac:dyDescent="0.25">
      <c r="A37" s="12" t="s">
        <v>5</v>
      </c>
      <c r="B37" s="12">
        <f>COLUMN()</f>
        <v>2</v>
      </c>
      <c r="C37" s="12" t="str">
        <f>_xlfn.CONCAT(TEXT(COLUMN(),"@")," (",TEXT(D37,"@")," - ",TEXT(B37,"@"),")")</f>
        <v>3 (4 - 2)</v>
      </c>
      <c r="D37" s="12">
        <f>COLUMN()</f>
        <v>4</v>
      </c>
    </row>
    <row r="38" spans="1:4" ht="20.100000000000001" customHeight="1" x14ac:dyDescent="0.25">
      <c r="A38" s="23" t="s">
        <v>24</v>
      </c>
      <c r="B38" s="24">
        <f>IFERROR(SUBTOTAL(9,B40:B46),0)</f>
        <v>1790021</v>
      </c>
      <c r="C38" s="25">
        <f t="shared" ref="C38:C47" si="2">D38-B38</f>
        <v>64983</v>
      </c>
      <c r="D38" s="24">
        <f>IFERROR(SUBTOTAL(9,D40:D46),0)</f>
        <v>1855004</v>
      </c>
    </row>
    <row r="39" spans="1:4" x14ac:dyDescent="0.25">
      <c r="A39" s="26" t="s">
        <v>40</v>
      </c>
      <c r="B39" s="27">
        <f>SUBTOTAL(9,B40:B40)</f>
        <v>1218869</v>
      </c>
      <c r="C39" s="27">
        <f t="shared" si="2"/>
        <v>0</v>
      </c>
      <c r="D39" s="27">
        <f>SUBTOTAL(9,D40:D40)</f>
        <v>1218869</v>
      </c>
    </row>
    <row r="40" spans="1:4" x14ac:dyDescent="0.25">
      <c r="A40" s="28" t="s">
        <v>41</v>
      </c>
      <c r="B40" s="29">
        <v>1218869</v>
      </c>
      <c r="C40" s="29">
        <f t="shared" si="2"/>
        <v>0</v>
      </c>
      <c r="D40" s="29">
        <v>1218869</v>
      </c>
    </row>
    <row r="41" spans="1:4" x14ac:dyDescent="0.25">
      <c r="A41" s="26" t="s">
        <v>42</v>
      </c>
      <c r="B41" s="27">
        <f>SUBTOTAL(9,B42:B42)</f>
        <v>115000</v>
      </c>
      <c r="C41" s="27">
        <f t="shared" si="2"/>
        <v>5000</v>
      </c>
      <c r="D41" s="27">
        <f>SUBTOTAL(9,D42:D42)</f>
        <v>120000</v>
      </c>
    </row>
    <row r="42" spans="1:4" x14ac:dyDescent="0.25">
      <c r="A42" s="28" t="s">
        <v>43</v>
      </c>
      <c r="B42" s="29">
        <v>115000</v>
      </c>
      <c r="C42" s="29">
        <f t="shared" si="2"/>
        <v>5000</v>
      </c>
      <c r="D42" s="29">
        <v>120000</v>
      </c>
    </row>
    <row r="43" spans="1:4" x14ac:dyDescent="0.25">
      <c r="A43" s="26" t="s">
        <v>44</v>
      </c>
      <c r="B43" s="27">
        <f>SUBTOTAL(9,B44:B44)</f>
        <v>352017</v>
      </c>
      <c r="C43" s="27">
        <f t="shared" si="2"/>
        <v>29983</v>
      </c>
      <c r="D43" s="27">
        <f>SUBTOTAL(9,D44:D44)</f>
        <v>382000</v>
      </c>
    </row>
    <row r="44" spans="1:4" x14ac:dyDescent="0.25">
      <c r="A44" s="28" t="s">
        <v>45</v>
      </c>
      <c r="B44" s="29">
        <v>352017</v>
      </c>
      <c r="C44" s="29">
        <f t="shared" si="2"/>
        <v>29983</v>
      </c>
      <c r="D44" s="29">
        <v>382000</v>
      </c>
    </row>
    <row r="45" spans="1:4" x14ac:dyDescent="0.25">
      <c r="A45" s="26" t="s">
        <v>46</v>
      </c>
      <c r="B45" s="27">
        <f>SUBTOTAL(9,B46:B46)</f>
        <v>104135</v>
      </c>
      <c r="C45" s="27">
        <f t="shared" si="2"/>
        <v>30000</v>
      </c>
      <c r="D45" s="27">
        <f>SUBTOTAL(9,D46:D46)</f>
        <v>134135</v>
      </c>
    </row>
    <row r="46" spans="1:4" x14ac:dyDescent="0.25">
      <c r="A46" s="28" t="s">
        <v>47</v>
      </c>
      <c r="B46" s="29">
        <v>104135</v>
      </c>
      <c r="C46" s="29">
        <f t="shared" si="2"/>
        <v>30000</v>
      </c>
      <c r="D46" s="29">
        <v>134135</v>
      </c>
    </row>
    <row r="47" spans="1:4" ht="20.100000000000001" customHeight="1" x14ac:dyDescent="0.25">
      <c r="A47" s="23" t="s">
        <v>31</v>
      </c>
      <c r="B47" s="24">
        <f>IFERROR(SUBTOTAL(9,B40:B46),0)</f>
        <v>1790021</v>
      </c>
      <c r="C47" s="25">
        <f t="shared" si="2"/>
        <v>64983</v>
      </c>
      <c r="D47" s="24">
        <f>IFERROR(SUBTOTAL(9,D40:D46),0)</f>
        <v>1855004</v>
      </c>
    </row>
    <row r="48" spans="1:4" x14ac:dyDescent="0.25">
      <c r="A48" s="11"/>
      <c r="B48" s="11"/>
      <c r="C48" s="11"/>
      <c r="D48" s="11"/>
    </row>
    <row r="49" spans="1:4" x14ac:dyDescent="0.25">
      <c r="A49" s="11"/>
      <c r="B49" s="11"/>
      <c r="C49" s="11"/>
      <c r="D49" s="11"/>
    </row>
    <row r="50" spans="1:4" ht="39.200000000000003" customHeight="1" x14ac:dyDescent="0.25">
      <c r="A50" s="30" t="s">
        <v>23</v>
      </c>
      <c r="B50" s="49" t="s">
        <v>94</v>
      </c>
      <c r="C50" s="49" t="s">
        <v>4</v>
      </c>
      <c r="D50" s="49" t="s">
        <v>95</v>
      </c>
    </row>
    <row r="51" spans="1:4" s="11" customFormat="1" ht="15.95" customHeight="1" x14ac:dyDescent="0.25">
      <c r="A51" s="12" t="s">
        <v>5</v>
      </c>
      <c r="B51" s="12">
        <f>COLUMN()</f>
        <v>2</v>
      </c>
      <c r="C51" s="12" t="str">
        <f>_xlfn.CONCAT(TEXT(COLUMN(),"@")," (",TEXT(D51,"@")," - ",TEXT(B51,"@"),")")</f>
        <v>3 (4 - 2)</v>
      </c>
      <c r="D51" s="12">
        <f>COLUMN()</f>
        <v>4</v>
      </c>
    </row>
    <row r="52" spans="1:4" ht="20.100000000000001" customHeight="1" x14ac:dyDescent="0.25">
      <c r="A52" s="23" t="s">
        <v>32</v>
      </c>
      <c r="B52" s="24">
        <f>IFERROR(SUBTOTAL(9,B54:B60),0)</f>
        <v>2094363</v>
      </c>
      <c r="C52" s="24">
        <f>D61-B61</f>
        <v>-61213</v>
      </c>
      <c r="D52" s="24">
        <f>IFERROR(SUBTOTAL(9,D54:D60),0)</f>
        <v>2033150</v>
      </c>
    </row>
    <row r="53" spans="1:4" x14ac:dyDescent="0.25">
      <c r="A53" s="26" t="s">
        <v>40</v>
      </c>
      <c r="B53" s="27">
        <f>SUBTOTAL(9,B54:B54)</f>
        <v>1218869</v>
      </c>
      <c r="C53" s="27">
        <f t="shared" ref="C53:C61" si="3">D53-B53</f>
        <v>0</v>
      </c>
      <c r="D53" s="27">
        <f>SUBTOTAL(9,D54:D54)</f>
        <v>1218869</v>
      </c>
    </row>
    <row r="54" spans="1:4" x14ac:dyDescent="0.25">
      <c r="A54" s="28" t="s">
        <v>41</v>
      </c>
      <c r="B54" s="29">
        <v>1218869</v>
      </c>
      <c r="C54" s="29">
        <f t="shared" si="3"/>
        <v>0</v>
      </c>
      <c r="D54" s="29">
        <v>1218869</v>
      </c>
    </row>
    <row r="55" spans="1:4" x14ac:dyDescent="0.25">
      <c r="A55" s="26" t="s">
        <v>42</v>
      </c>
      <c r="B55" s="27">
        <f>SUBTOTAL(9,B56:B56)</f>
        <v>240509</v>
      </c>
      <c r="C55" s="27">
        <f t="shared" si="3"/>
        <v>-33000</v>
      </c>
      <c r="D55" s="27">
        <f>SUBTOTAL(9,D56:D56)</f>
        <v>207509</v>
      </c>
    </row>
    <row r="56" spans="1:4" x14ac:dyDescent="0.25">
      <c r="A56" s="28" t="s">
        <v>43</v>
      </c>
      <c r="B56" s="29">
        <v>240509</v>
      </c>
      <c r="C56" s="29">
        <f t="shared" si="3"/>
        <v>-33000</v>
      </c>
      <c r="D56" s="29">
        <v>207509</v>
      </c>
    </row>
    <row r="57" spans="1:4" x14ac:dyDescent="0.25">
      <c r="A57" s="26" t="s">
        <v>44</v>
      </c>
      <c r="B57" s="27">
        <f>SUBTOTAL(9,B58:B58)</f>
        <v>545217</v>
      </c>
      <c r="C57" s="27">
        <f t="shared" si="3"/>
        <v>-58212.150000000023</v>
      </c>
      <c r="D57" s="27">
        <f>SUBTOTAL(9,D58:D58)</f>
        <v>487004.85</v>
      </c>
    </row>
    <row r="58" spans="1:4" x14ac:dyDescent="0.25">
      <c r="A58" s="28" t="s">
        <v>45</v>
      </c>
      <c r="B58" s="29">
        <v>545217</v>
      </c>
      <c r="C58" s="29">
        <f t="shared" si="3"/>
        <v>-58212.150000000023</v>
      </c>
      <c r="D58" s="29">
        <v>487004.85</v>
      </c>
    </row>
    <row r="59" spans="1:4" x14ac:dyDescent="0.25">
      <c r="A59" s="26" t="s">
        <v>46</v>
      </c>
      <c r="B59" s="27">
        <f>SUBTOTAL(9,B60:B60)</f>
        <v>89768</v>
      </c>
      <c r="C59" s="27">
        <f t="shared" si="3"/>
        <v>29999.149999999994</v>
      </c>
      <c r="D59" s="27">
        <f>SUBTOTAL(9,D60:D60)</f>
        <v>119767.15</v>
      </c>
    </row>
    <row r="60" spans="1:4" x14ac:dyDescent="0.25">
      <c r="A60" s="28" t="s">
        <v>47</v>
      </c>
      <c r="B60" s="29">
        <v>89768</v>
      </c>
      <c r="C60" s="29">
        <f t="shared" si="3"/>
        <v>29999.149999999994</v>
      </c>
      <c r="D60" s="29">
        <v>119767.15</v>
      </c>
    </row>
    <row r="61" spans="1:4" ht="20.100000000000001" customHeight="1" x14ac:dyDescent="0.25">
      <c r="A61" s="23" t="s">
        <v>31</v>
      </c>
      <c r="B61" s="24">
        <f>IFERROR(SUBTOTAL(9,B54:B60),0)</f>
        <v>2094363</v>
      </c>
      <c r="C61" s="25">
        <f t="shared" si="3"/>
        <v>-61213</v>
      </c>
      <c r="D61" s="24">
        <f>IFERROR(SUBTOTAL(9,D54:D60),0)</f>
        <v>2033150</v>
      </c>
    </row>
    <row r="62" spans="1:4" x14ac:dyDescent="0.25">
      <c r="C62" s="11"/>
    </row>
    <row r="63" spans="1:4" x14ac:dyDescent="0.25">
      <c r="B63" s="21"/>
    </row>
    <row r="68" spans="1:4" s="22" customFormat="1" ht="24.95" customHeight="1" x14ac:dyDescent="0.3">
      <c r="A68" s="99" t="s">
        <v>48</v>
      </c>
      <c r="B68" s="99"/>
      <c r="C68" s="99"/>
      <c r="D68" s="99"/>
    </row>
    <row r="69" spans="1:4" ht="39.200000000000003" customHeight="1" x14ac:dyDescent="0.25">
      <c r="A69" s="10" t="s">
        <v>23</v>
      </c>
      <c r="B69" s="49" t="s">
        <v>94</v>
      </c>
      <c r="C69" s="49" t="s">
        <v>4</v>
      </c>
      <c r="D69" s="49" t="s">
        <v>98</v>
      </c>
    </row>
    <row r="70" spans="1:4" s="11" customFormat="1" ht="15.95" customHeight="1" x14ac:dyDescent="0.25">
      <c r="A70" s="12" t="s">
        <v>5</v>
      </c>
      <c r="B70" s="12">
        <f>COLUMN()</f>
        <v>2</v>
      </c>
      <c r="C70" s="12" t="str">
        <f>_xlfn.CONCAT(TEXT(COLUMN(),"@")," (",TEXT(D70,"@")," - ",TEXT(B70,"@"),")")</f>
        <v>3 (4 - 2)</v>
      </c>
      <c r="D70" s="12">
        <f>COLUMN()</f>
        <v>4</v>
      </c>
    </row>
    <row r="71" spans="1:4" ht="20.100000000000001" customHeight="1" x14ac:dyDescent="0.25">
      <c r="A71" s="23" t="s">
        <v>32</v>
      </c>
      <c r="B71" s="24">
        <f>IFERROR(SUBTOTAL(9,B73:B73),0)</f>
        <v>2094363</v>
      </c>
      <c r="C71" s="25">
        <f>D71-B71</f>
        <v>-61213</v>
      </c>
      <c r="D71" s="24">
        <f>IFERROR(SUBTOTAL(9,D73:D73),0)</f>
        <v>2033150</v>
      </c>
    </row>
    <row r="72" spans="1:4" x14ac:dyDescent="0.25">
      <c r="A72" s="26" t="s">
        <v>90</v>
      </c>
      <c r="B72" s="27">
        <f>SUBTOTAL(9,B73:B73)</f>
        <v>2094363</v>
      </c>
      <c r="C72" s="27">
        <f>D72-B72</f>
        <v>-61213</v>
      </c>
      <c r="D72" s="27">
        <f>SUBTOTAL(9,D73:D73)</f>
        <v>2033150</v>
      </c>
    </row>
    <row r="73" spans="1:4" x14ac:dyDescent="0.25">
      <c r="A73" s="28" t="s">
        <v>89</v>
      </c>
      <c r="B73" s="29">
        <v>2094363</v>
      </c>
      <c r="C73" s="29">
        <f>D73-B73</f>
        <v>-61213</v>
      </c>
      <c r="D73" s="29">
        <v>2033150</v>
      </c>
    </row>
    <row r="74" spans="1:4" ht="20.100000000000001" customHeight="1" x14ac:dyDescent="0.25">
      <c r="A74" s="23" t="s">
        <v>31</v>
      </c>
      <c r="B74" s="24">
        <f>IFERROR(SUBTOTAL(9,B73:B73),0)</f>
        <v>2094363</v>
      </c>
      <c r="C74" s="25">
        <f>D74-B74</f>
        <v>-61213</v>
      </c>
      <c r="D74" s="24">
        <f>IFERROR(SUBTOTAL(9,D73:D73),0)</f>
        <v>2033150</v>
      </c>
    </row>
    <row r="75" spans="1:4" x14ac:dyDescent="0.25">
      <c r="A75" s="11"/>
      <c r="B75" s="11"/>
      <c r="C75" s="11"/>
      <c r="D75" s="11"/>
    </row>
    <row r="76" spans="1:4" x14ac:dyDescent="0.25">
      <c r="A76" s="11"/>
      <c r="B76" s="11"/>
      <c r="C76" s="11"/>
      <c r="D76" s="11"/>
    </row>
    <row r="77" spans="1:4" x14ac:dyDescent="0.25">
      <c r="B77" s="21"/>
    </row>
  </sheetData>
  <mergeCells count="5">
    <mergeCell ref="A3:D3"/>
    <mergeCell ref="A1:D1"/>
    <mergeCell ref="A2:D2"/>
    <mergeCell ref="A35:D35"/>
    <mergeCell ref="A68:D68"/>
  </mergeCells>
  <pageMargins left="0.39370078740157499" right="0.39370078740157499" top="0.39370078740157499" bottom="0.511811023622047" header="0" footer="0.31496062992126"/>
  <pageSetup paperSize="9" scale="71" fitToHeight="0" orientation="portrait" r:id="rId1"/>
  <headerFooter>
    <oddFooter>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2"/>
  <sheetViews>
    <sheetView zoomScaleNormal="100" workbookViewId="0">
      <pane ySplit="5" topLeftCell="A18" activePane="bottomLeft" state="frozen"/>
      <selection pane="bottomLeft" activeCell="I24" sqref="I24"/>
    </sheetView>
  </sheetViews>
  <sheetFormatPr defaultColWidth="9.140625" defaultRowHeight="15" x14ac:dyDescent="0.25"/>
  <cols>
    <col min="1" max="1" width="73.7109375" style="1" customWidth="1"/>
    <col min="2" max="4" width="19.7109375" style="1" customWidth="1"/>
  </cols>
  <sheetData>
    <row r="1" spans="1:4" s="6" customFormat="1" ht="30" customHeight="1" x14ac:dyDescent="0.25">
      <c r="A1" s="99" t="s">
        <v>1</v>
      </c>
      <c r="B1" s="99"/>
      <c r="C1" s="99"/>
      <c r="D1" s="99"/>
    </row>
    <row r="2" spans="1:4" s="6" customFormat="1" ht="30" customHeight="1" x14ac:dyDescent="0.25">
      <c r="A2" s="99" t="s">
        <v>51</v>
      </c>
      <c r="B2" s="99"/>
      <c r="C2" s="99"/>
      <c r="D2" s="99"/>
    </row>
    <row r="3" spans="1:4" s="22" customFormat="1" ht="24.95" customHeight="1" x14ac:dyDescent="0.3">
      <c r="A3" s="99" t="s">
        <v>52</v>
      </c>
      <c r="B3" s="99"/>
      <c r="C3" s="99"/>
      <c r="D3" s="99"/>
    </row>
    <row r="4" spans="1:4" ht="39.200000000000003" customHeight="1" x14ac:dyDescent="0.25">
      <c r="A4" s="10" t="s">
        <v>23</v>
      </c>
      <c r="B4" s="49" t="s">
        <v>94</v>
      </c>
      <c r="C4" s="49" t="s">
        <v>4</v>
      </c>
      <c r="D4" s="49" t="s">
        <v>95</v>
      </c>
    </row>
    <row r="5" spans="1:4" s="11" customFormat="1" ht="15.95" customHeight="1" x14ac:dyDescent="0.25">
      <c r="A5" s="12" t="s">
        <v>5</v>
      </c>
      <c r="B5" s="12">
        <f>COLUMN()</f>
        <v>2</v>
      </c>
      <c r="C5" s="12" t="str">
        <f>_xlfn.CONCAT(TEXT(COLUMN(),"@")," (",TEXT(D5,"@")," - ",TEXT(B5,"@"),")")</f>
        <v>3 (4 - 2)</v>
      </c>
      <c r="D5" s="12">
        <f>COLUMN()</f>
        <v>4</v>
      </c>
    </row>
    <row r="6" spans="1:4" ht="20.100000000000001" customHeight="1" x14ac:dyDescent="0.25">
      <c r="A6" s="23" t="s">
        <v>53</v>
      </c>
      <c r="B6" s="24">
        <f>IFERROR(SUBTOTAL(9,#REF!),0)</f>
        <v>0</v>
      </c>
      <c r="C6" s="25">
        <f>D6-B6</f>
        <v>0</v>
      </c>
      <c r="D6" s="24">
        <f>IFERROR(SUBTOTAL(9,#REF!),0)</f>
        <v>0</v>
      </c>
    </row>
    <row r="7" spans="1:4" ht="20.100000000000001" customHeight="1" x14ac:dyDescent="0.25">
      <c r="A7" s="23" t="s">
        <v>31</v>
      </c>
      <c r="B7" s="24">
        <f>IFERROR(SUBTOTAL(9,#REF!),0)</f>
        <v>0</v>
      </c>
      <c r="C7" s="25">
        <f>D7-B7</f>
        <v>0</v>
      </c>
      <c r="D7" s="24">
        <f>IFERROR(SUBTOTAL(9,#REF!),0)</f>
        <v>0</v>
      </c>
    </row>
    <row r="8" spans="1:4" x14ac:dyDescent="0.25">
      <c r="A8" s="11"/>
      <c r="B8" s="11"/>
      <c r="C8" s="11"/>
      <c r="D8" s="11"/>
    </row>
    <row r="9" spans="1:4" x14ac:dyDescent="0.25">
      <c r="A9" s="11"/>
      <c r="B9" s="11"/>
      <c r="C9" s="11"/>
      <c r="D9" s="11"/>
    </row>
    <row r="10" spans="1:4" ht="39.200000000000003" customHeight="1" x14ac:dyDescent="0.25">
      <c r="A10" s="30" t="s">
        <v>23</v>
      </c>
      <c r="B10" s="49" t="s">
        <v>94</v>
      </c>
      <c r="C10" s="49" t="s">
        <v>4</v>
      </c>
      <c r="D10" s="49" t="s">
        <v>95</v>
      </c>
    </row>
    <row r="11" spans="1:4" s="11" customFormat="1" ht="15.95" customHeight="1" x14ac:dyDescent="0.25">
      <c r="A11" s="12" t="s">
        <v>5</v>
      </c>
      <c r="B11" s="12">
        <f>COLUMN()</f>
        <v>2</v>
      </c>
      <c r="C11" s="12" t="str">
        <f>_xlfn.CONCAT(TEXT(COLUMN(),"@")," (",TEXT(D11,"@")," - ",TEXT(B11,"@"),")")</f>
        <v>3 (4 - 2)</v>
      </c>
      <c r="D11" s="12">
        <f>COLUMN()</f>
        <v>4</v>
      </c>
    </row>
    <row r="12" spans="1:4" ht="20.100000000000001" customHeight="1" x14ac:dyDescent="0.25">
      <c r="A12" s="23" t="s">
        <v>54</v>
      </c>
      <c r="B12" s="24">
        <f>IFERROR(SUBTOTAL(9,#REF!),0)</f>
        <v>0</v>
      </c>
      <c r="C12" s="24">
        <f>D13-B13</f>
        <v>0</v>
      </c>
      <c r="D12" s="24">
        <f>IFERROR(SUBTOTAL(9,#REF!),0)</f>
        <v>0</v>
      </c>
    </row>
    <row r="13" spans="1:4" ht="20.100000000000001" customHeight="1" x14ac:dyDescent="0.25">
      <c r="A13" s="23" t="s">
        <v>31</v>
      </c>
      <c r="B13" s="24">
        <f>IFERROR(SUBTOTAL(9,#REF!),0)</f>
        <v>0</v>
      </c>
      <c r="C13" s="25">
        <f>D13-B13</f>
        <v>0</v>
      </c>
      <c r="D13" s="24">
        <f>IFERROR(SUBTOTAL(9,#REF!),0)</f>
        <v>0</v>
      </c>
    </row>
    <row r="14" spans="1:4" x14ac:dyDescent="0.25">
      <c r="C14" s="11"/>
    </row>
    <row r="15" spans="1:4" x14ac:dyDescent="0.25">
      <c r="B15" s="21"/>
    </row>
    <row r="20" spans="1:4" s="22" customFormat="1" ht="24.95" customHeight="1" x14ac:dyDescent="0.3">
      <c r="A20" s="99" t="s">
        <v>55</v>
      </c>
      <c r="B20" s="99"/>
      <c r="C20" s="99"/>
      <c r="D20" s="99"/>
    </row>
    <row r="21" spans="1:4" ht="39.200000000000003" customHeight="1" x14ac:dyDescent="0.25">
      <c r="A21" s="10" t="s">
        <v>23</v>
      </c>
      <c r="B21" s="49" t="s">
        <v>94</v>
      </c>
      <c r="C21" s="49" t="s">
        <v>4</v>
      </c>
      <c r="D21" s="49" t="s">
        <v>92</v>
      </c>
    </row>
    <row r="22" spans="1:4" s="11" customFormat="1" ht="15.95" customHeight="1" x14ac:dyDescent="0.25">
      <c r="A22" s="12" t="s">
        <v>5</v>
      </c>
      <c r="B22" s="12">
        <f>COLUMN()</f>
        <v>2</v>
      </c>
      <c r="C22" s="12" t="str">
        <f>_xlfn.CONCAT(TEXT(COLUMN(),"@")," (",TEXT(D22,"@")," - ",TEXT(B22,"@"),")")</f>
        <v>3 (4 - 2)</v>
      </c>
      <c r="D22" s="12">
        <f>COLUMN()</f>
        <v>4</v>
      </c>
    </row>
    <row r="23" spans="1:4" ht="20.100000000000001" customHeight="1" x14ac:dyDescent="0.25">
      <c r="A23" s="23" t="s">
        <v>53</v>
      </c>
      <c r="B23" s="24">
        <f>IFERROR(SUBTOTAL(9,#REF!),0)</f>
        <v>0</v>
      </c>
      <c r="C23" s="25">
        <f>D23-B23</f>
        <v>0</v>
      </c>
      <c r="D23" s="24">
        <f>IFERROR(SUBTOTAL(9,#REF!),0)</f>
        <v>0</v>
      </c>
    </row>
    <row r="24" spans="1:4" ht="20.100000000000001" customHeight="1" x14ac:dyDescent="0.25">
      <c r="A24" s="23" t="s">
        <v>31</v>
      </c>
      <c r="B24" s="24">
        <f>IFERROR(SUBTOTAL(9,#REF!),0)</f>
        <v>0</v>
      </c>
      <c r="C24" s="25">
        <f>D24-B24</f>
        <v>0</v>
      </c>
      <c r="D24" s="24">
        <f>IFERROR(SUBTOTAL(9,#REF!),0)</f>
        <v>0</v>
      </c>
    </row>
    <row r="25" spans="1:4" x14ac:dyDescent="0.25">
      <c r="A25" s="11"/>
      <c r="B25" s="11"/>
      <c r="C25" s="11"/>
      <c r="D25" s="11"/>
    </row>
    <row r="26" spans="1:4" x14ac:dyDescent="0.25">
      <c r="A26" s="11"/>
      <c r="B26" s="11"/>
      <c r="C26" s="11"/>
      <c r="D26" s="11"/>
    </row>
    <row r="27" spans="1:4" ht="39.200000000000003" customHeight="1" x14ac:dyDescent="0.25">
      <c r="A27" s="30" t="s">
        <v>23</v>
      </c>
      <c r="B27" s="49" t="s">
        <v>94</v>
      </c>
      <c r="C27" s="49" t="s">
        <v>4</v>
      </c>
      <c r="D27" s="49" t="s">
        <v>95</v>
      </c>
    </row>
    <row r="28" spans="1:4" s="11" customFormat="1" ht="15.95" customHeight="1" x14ac:dyDescent="0.25">
      <c r="A28" s="12" t="s">
        <v>5</v>
      </c>
      <c r="B28" s="12">
        <f>COLUMN()</f>
        <v>2</v>
      </c>
      <c r="C28" s="12" t="str">
        <f>_xlfn.CONCAT(TEXT(COLUMN(),"@")," (",TEXT(D28,"@")," - ",TEXT(B28,"@"),")")</f>
        <v>3 (4 - 2)</v>
      </c>
      <c r="D28" s="12">
        <f>COLUMN()</f>
        <v>4</v>
      </c>
    </row>
    <row r="29" spans="1:4" ht="20.100000000000001" customHeight="1" x14ac:dyDescent="0.25">
      <c r="A29" s="23" t="s">
        <v>54</v>
      </c>
      <c r="B29" s="24">
        <f>IFERROR(SUBTOTAL(9,#REF!),0)</f>
        <v>0</v>
      </c>
      <c r="C29" s="24">
        <f>D30-B30</f>
        <v>0</v>
      </c>
      <c r="D29" s="24">
        <f>IFERROR(SUBTOTAL(9,#REF!),0)</f>
        <v>0</v>
      </c>
    </row>
    <row r="30" spans="1:4" ht="20.100000000000001" customHeight="1" x14ac:dyDescent="0.25">
      <c r="A30" s="23" t="s">
        <v>31</v>
      </c>
      <c r="B30" s="24">
        <f>IFERROR(SUBTOTAL(9,#REF!),0)</f>
        <v>0</v>
      </c>
      <c r="C30" s="25">
        <f>D30-B30</f>
        <v>0</v>
      </c>
      <c r="D30" s="24">
        <f>IFERROR(SUBTOTAL(9,#REF!),0)</f>
        <v>0</v>
      </c>
    </row>
    <row r="31" spans="1:4" x14ac:dyDescent="0.25">
      <c r="C31" s="11"/>
    </row>
    <row r="32" spans="1:4" x14ac:dyDescent="0.25">
      <c r="B32" s="21"/>
    </row>
  </sheetData>
  <mergeCells count="4">
    <mergeCell ref="A3:D3"/>
    <mergeCell ref="A2:D2"/>
    <mergeCell ref="A1:D1"/>
    <mergeCell ref="A20:D20"/>
  </mergeCells>
  <pageMargins left="0.39370078740157499" right="0.39370078740157499" top="0.39370078740157499" bottom="0.511811023622047" header="0" footer="0.31496062992126"/>
  <pageSetup paperSize="9" scale="71" fitToHeight="0" orientation="portrait" r:id="rId1"/>
  <headerFooter>
    <oddFooter>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85"/>
  <sheetViews>
    <sheetView zoomScaleNormal="100" workbookViewId="0">
      <pane ySplit="4" topLeftCell="A5" activePane="bottomLeft" state="frozen"/>
      <selection pane="bottomLeft" activeCell="B8" sqref="B8"/>
    </sheetView>
  </sheetViews>
  <sheetFormatPr defaultColWidth="9.140625" defaultRowHeight="15" x14ac:dyDescent="0.25"/>
  <cols>
    <col min="1" max="1" width="73.7109375" style="1" customWidth="1"/>
    <col min="2" max="4" width="19.7109375" style="1" customWidth="1"/>
  </cols>
  <sheetData>
    <row r="1" spans="1:4" s="22" customFormat="1" ht="24.95" customHeight="1" x14ac:dyDescent="0.3">
      <c r="A1" s="99" t="s">
        <v>56</v>
      </c>
      <c r="B1" s="99"/>
      <c r="C1" s="99"/>
      <c r="D1" s="99"/>
    </row>
    <row r="2" spans="1:4" s="7" customFormat="1" ht="24.95" customHeight="1" x14ac:dyDescent="0.25">
      <c r="A2" s="8" t="s">
        <v>57</v>
      </c>
      <c r="B2" s="9"/>
      <c r="C2" s="9"/>
      <c r="D2" s="9"/>
    </row>
    <row r="3" spans="1:4" ht="39.200000000000003" customHeight="1" x14ac:dyDescent="0.25">
      <c r="A3" s="10" t="s">
        <v>23</v>
      </c>
      <c r="B3" s="49" t="s">
        <v>94</v>
      </c>
      <c r="C3" s="49" t="s">
        <v>4</v>
      </c>
      <c r="D3" s="49" t="s">
        <v>95</v>
      </c>
    </row>
    <row r="4" spans="1:4" s="11" customFormat="1" ht="15.95" customHeight="1" x14ac:dyDescent="0.25">
      <c r="A4" s="12" t="s">
        <v>5</v>
      </c>
      <c r="B4" s="12">
        <f>COLUMN()</f>
        <v>2</v>
      </c>
      <c r="C4" s="12" t="str">
        <f>_xlfn.CONCAT(TEXT(COLUMN(),"@")," (",TEXT(D4,"@")," - ",TEXT(B4,"@"),")")</f>
        <v>3 (4 - 2)</v>
      </c>
      <c r="D4" s="12">
        <f>COLUMN()</f>
        <v>4</v>
      </c>
    </row>
    <row r="5" spans="1:4" ht="20.100000000000001" customHeight="1" x14ac:dyDescent="0.25">
      <c r="A5" s="23" t="s">
        <v>58</v>
      </c>
      <c r="B5" s="24">
        <f>IFERROR(SUBTOTAL(9,B7:B7),0)</f>
        <v>1790021</v>
      </c>
      <c r="C5" s="25">
        <f>D5-B5</f>
        <v>64983</v>
      </c>
      <c r="D5" s="24">
        <f>IFERROR(SUBTOTAL(9,D7:D7),0)</f>
        <v>1855004</v>
      </c>
    </row>
    <row r="6" spans="1:4" x14ac:dyDescent="0.25">
      <c r="A6" s="26" t="s">
        <v>49</v>
      </c>
      <c r="B6" s="27">
        <f>SUBTOTAL(9,B7:B7)</f>
        <v>1790021</v>
      </c>
      <c r="C6" s="27">
        <f>D6-B6</f>
        <v>64983</v>
      </c>
      <c r="D6" s="27">
        <f>SUBTOTAL(9,D7:D7)</f>
        <v>1855004</v>
      </c>
    </row>
    <row r="7" spans="1:4" x14ac:dyDescent="0.25">
      <c r="A7" s="28" t="s">
        <v>50</v>
      </c>
      <c r="B7" s="29">
        <v>1790021</v>
      </c>
      <c r="C7" s="29">
        <f>D7-B7</f>
        <v>64983</v>
      </c>
      <c r="D7" s="29">
        <v>1855004</v>
      </c>
    </row>
    <row r="8" spans="1:4" ht="20.100000000000001" customHeight="1" x14ac:dyDescent="0.25">
      <c r="A8" s="23" t="s">
        <v>31</v>
      </c>
      <c r="B8" s="24">
        <f>IFERROR(SUBTOTAL(9,B7:B7),0)</f>
        <v>1790021</v>
      </c>
      <c r="C8" s="25">
        <f>D8-B8</f>
        <v>64983</v>
      </c>
      <c r="D8" s="24">
        <f>IFERROR(SUBTOTAL(9,D7:D7),0)</f>
        <v>1855004</v>
      </c>
    </row>
    <row r="9" spans="1:4" x14ac:dyDescent="0.25">
      <c r="A9" s="11"/>
      <c r="B9" s="11"/>
      <c r="C9" s="11"/>
      <c r="D9" s="11"/>
    </row>
    <row r="10" spans="1:4" x14ac:dyDescent="0.25">
      <c r="A10" s="11"/>
      <c r="B10" s="11"/>
      <c r="C10" s="11"/>
      <c r="D10" s="11"/>
    </row>
    <row r="11" spans="1:4" s="7" customFormat="1" ht="24.95" customHeight="1" x14ac:dyDescent="0.25">
      <c r="A11" s="8" t="s">
        <v>59</v>
      </c>
      <c r="B11" s="9"/>
      <c r="C11" s="9"/>
      <c r="D11" s="9"/>
    </row>
    <row r="12" spans="1:4" ht="39.200000000000003" customHeight="1" x14ac:dyDescent="0.25">
      <c r="A12" s="30" t="s">
        <v>23</v>
      </c>
      <c r="B12" s="49" t="s">
        <v>94</v>
      </c>
      <c r="C12" s="49" t="s">
        <v>4</v>
      </c>
      <c r="D12" s="49" t="s">
        <v>95</v>
      </c>
    </row>
    <row r="13" spans="1:4" s="11" customFormat="1" ht="15.95" customHeight="1" x14ac:dyDescent="0.25">
      <c r="A13" s="12" t="s">
        <v>5</v>
      </c>
      <c r="B13" s="12">
        <f>COLUMN()</f>
        <v>2</v>
      </c>
      <c r="C13" s="12" t="str">
        <f>_xlfn.CONCAT(TEXT(COLUMN(),"@")," (",TEXT(D13,"@")," - ",TEXT(B13,"@"),")")</f>
        <v>3 (4 - 2)</v>
      </c>
      <c r="D13" s="12">
        <f>COLUMN()</f>
        <v>4</v>
      </c>
    </row>
    <row r="14" spans="1:4" ht="20.100000000000001" customHeight="1" x14ac:dyDescent="0.25">
      <c r="A14" s="23" t="s">
        <v>60</v>
      </c>
      <c r="B14" s="24">
        <f>IFERROR(SUBTOTAL(9,B16:B16),0)</f>
        <v>2094363</v>
      </c>
      <c r="C14" s="24">
        <f>D17-B17</f>
        <v>-61213</v>
      </c>
      <c r="D14" s="24">
        <f>IFERROR(SUBTOTAL(9,D16:D16),0)</f>
        <v>2033150</v>
      </c>
    </row>
    <row r="15" spans="1:4" x14ac:dyDescent="0.25">
      <c r="A15" s="26" t="s">
        <v>49</v>
      </c>
      <c r="B15" s="27">
        <f>SUBTOTAL(9,B16:B16)</f>
        <v>2094363</v>
      </c>
      <c r="C15" s="27">
        <f>D15-B15</f>
        <v>-61213</v>
      </c>
      <c r="D15" s="27">
        <f>SUBTOTAL(9,D16:D16)</f>
        <v>2033150</v>
      </c>
    </row>
    <row r="16" spans="1:4" x14ac:dyDescent="0.25">
      <c r="A16" s="28" t="s">
        <v>50</v>
      </c>
      <c r="B16" s="29">
        <v>2094363</v>
      </c>
      <c r="C16" s="29">
        <f>D16-B16</f>
        <v>-61213</v>
      </c>
      <c r="D16" s="29">
        <v>2033150</v>
      </c>
    </row>
    <row r="17" spans="1:4" ht="20.100000000000001" customHeight="1" x14ac:dyDescent="0.25">
      <c r="A17" s="23" t="s">
        <v>31</v>
      </c>
      <c r="B17" s="24">
        <f>IFERROR(SUBTOTAL(9,B16:B16),0)</f>
        <v>2094363</v>
      </c>
      <c r="C17" s="25">
        <f>D17-B17</f>
        <v>-61213</v>
      </c>
      <c r="D17" s="24">
        <f>IFERROR(SUBTOTAL(9,D16:D16),0)</f>
        <v>2033150</v>
      </c>
    </row>
    <row r="18" spans="1:4" x14ac:dyDescent="0.25">
      <c r="C18" s="11"/>
    </row>
    <row r="19" spans="1:4" x14ac:dyDescent="0.25">
      <c r="B19" s="21"/>
    </row>
    <row r="24" spans="1:4" s="6" customFormat="1" ht="30" customHeight="1" x14ac:dyDescent="0.25">
      <c r="A24" s="99" t="s">
        <v>61</v>
      </c>
      <c r="B24" s="99"/>
      <c r="C24" s="99"/>
      <c r="D24" s="99"/>
    </row>
    <row r="25" spans="1:4" ht="39.200000000000003" customHeight="1" x14ac:dyDescent="0.25">
      <c r="A25" s="10" t="s">
        <v>23</v>
      </c>
      <c r="B25" s="49" t="s">
        <v>94</v>
      </c>
      <c r="C25" s="49" t="s">
        <v>4</v>
      </c>
      <c r="D25" s="49" t="s">
        <v>95</v>
      </c>
    </row>
    <row r="26" spans="1:4" s="11" customFormat="1" ht="15.95" customHeight="1" x14ac:dyDescent="0.25">
      <c r="A26" s="12" t="s">
        <v>5</v>
      </c>
      <c r="B26" s="12">
        <f>COLUMN()</f>
        <v>2</v>
      </c>
      <c r="C26" s="12" t="str">
        <f>_xlfn.CONCAT(TEXT(COLUMN(),"@")," (",TEXT(D26,"@")," - ",TEXT(B26,"@"),")")</f>
        <v>3 (4 - 2)</v>
      </c>
      <c r="D26" s="12">
        <f>COLUMN()</f>
        <v>4</v>
      </c>
    </row>
    <row r="27" spans="1:4" x14ac:dyDescent="0.25">
      <c r="A27" s="26" t="s">
        <v>49</v>
      </c>
      <c r="B27" s="27">
        <f>SUBTOTAL(9,B39:B81)</f>
        <v>2094363</v>
      </c>
      <c r="C27" s="27">
        <f>D27-B27</f>
        <v>-61213</v>
      </c>
      <c r="D27" s="27">
        <f>SUBTOTAL(9,D39:D81)</f>
        <v>2033150</v>
      </c>
    </row>
    <row r="28" spans="1:4" x14ac:dyDescent="0.25">
      <c r="A28" s="31" t="s">
        <v>50</v>
      </c>
      <c r="B28" s="32">
        <f>SUBTOTAL(9,B39:B81)</f>
        <v>2094363</v>
      </c>
      <c r="C28" s="32">
        <f>D28-B28</f>
        <v>-61213</v>
      </c>
      <c r="D28" s="32">
        <f>SUBTOTAL(9,D39:D81)</f>
        <v>2033150</v>
      </c>
    </row>
    <row r="29" spans="1:4" x14ac:dyDescent="0.25">
      <c r="A29" s="33" t="s">
        <v>62</v>
      </c>
      <c r="B29" s="34"/>
      <c r="C29" s="34"/>
      <c r="D29" s="34"/>
    </row>
    <row r="30" spans="1:4" x14ac:dyDescent="0.25">
      <c r="A30" s="35" t="s">
        <v>63</v>
      </c>
      <c r="B30" s="36" t="s">
        <v>64</v>
      </c>
      <c r="C30" s="37">
        <f t="shared" ref="C30:C61" si="0">D30-B30</f>
        <v>0</v>
      </c>
      <c r="D30" s="38" t="s">
        <v>64</v>
      </c>
    </row>
    <row r="31" spans="1:4" x14ac:dyDescent="0.25">
      <c r="A31" s="35" t="s">
        <v>65</v>
      </c>
      <c r="B31" s="36" t="s">
        <v>66</v>
      </c>
      <c r="C31" s="37">
        <f t="shared" si="0"/>
        <v>-33000</v>
      </c>
      <c r="D31" s="38" t="s">
        <v>100</v>
      </c>
    </row>
    <row r="32" spans="1:4" x14ac:dyDescent="0.25">
      <c r="A32" s="35" t="s">
        <v>67</v>
      </c>
      <c r="B32" s="36" t="s">
        <v>68</v>
      </c>
      <c r="C32" s="37">
        <f t="shared" si="0"/>
        <v>-58212.150000000023</v>
      </c>
      <c r="D32" s="38" t="s">
        <v>69</v>
      </c>
    </row>
    <row r="33" spans="1:4" x14ac:dyDescent="0.25">
      <c r="A33" s="35" t="s">
        <v>70</v>
      </c>
      <c r="B33" s="36" t="s">
        <v>71</v>
      </c>
      <c r="C33" s="37">
        <f t="shared" si="0"/>
        <v>29999.149999999994</v>
      </c>
      <c r="D33" s="38" t="s">
        <v>72</v>
      </c>
    </row>
    <row r="34" spans="1:4" x14ac:dyDescent="0.25">
      <c r="A34" s="39" t="s">
        <v>73</v>
      </c>
      <c r="B34" s="40">
        <f>SUBTOTAL(9,B39:B81)</f>
        <v>2094363</v>
      </c>
      <c r="C34" s="40">
        <f t="shared" si="0"/>
        <v>-61213</v>
      </c>
      <c r="D34" s="40">
        <f>SUBTOTAL(9,D39:D81)</f>
        <v>2033150</v>
      </c>
    </row>
    <row r="35" spans="1:4" x14ac:dyDescent="0.25">
      <c r="A35" s="41" t="s">
        <v>74</v>
      </c>
      <c r="B35" s="42">
        <f>SUBTOTAL(9,B39:B81)</f>
        <v>2094363</v>
      </c>
      <c r="C35" s="42">
        <f t="shared" si="0"/>
        <v>-61213</v>
      </c>
      <c r="D35" s="42">
        <f>SUBTOTAL(9,D39:D81)</f>
        <v>2033150</v>
      </c>
    </row>
    <row r="36" spans="1:4" x14ac:dyDescent="0.25">
      <c r="A36" s="43" t="s">
        <v>75</v>
      </c>
      <c r="B36" s="44">
        <f>SUBTOTAL(9,B39:B57)</f>
        <v>1014397</v>
      </c>
      <c r="C36" s="44">
        <f t="shared" si="0"/>
        <v>14810</v>
      </c>
      <c r="D36" s="44">
        <f>SUBTOTAL(9,D39:D57)</f>
        <v>1029207</v>
      </c>
    </row>
    <row r="37" spans="1:4" x14ac:dyDescent="0.25">
      <c r="A37" s="45" t="s">
        <v>76</v>
      </c>
      <c r="B37" s="46">
        <f>SUBTOTAL(9,B39:B41)</f>
        <v>652296</v>
      </c>
      <c r="C37" s="46">
        <f t="shared" si="0"/>
        <v>0</v>
      </c>
      <c r="D37" s="46">
        <f>SUBTOTAL(9,D39:D41)</f>
        <v>652296</v>
      </c>
    </row>
    <row r="38" spans="1:4" x14ac:dyDescent="0.25">
      <c r="A38" s="47" t="s">
        <v>77</v>
      </c>
      <c r="B38" s="48">
        <f>SUBTOTAL(9,B39:B41)</f>
        <v>652296</v>
      </c>
      <c r="C38" s="48">
        <f t="shared" si="0"/>
        <v>0</v>
      </c>
      <c r="D38" s="48">
        <f>SUBTOTAL(9,D39:D41)</f>
        <v>652296</v>
      </c>
    </row>
    <row r="39" spans="1:4" x14ac:dyDescent="0.25">
      <c r="A39" s="28" t="s">
        <v>78</v>
      </c>
      <c r="B39" s="29">
        <v>525604</v>
      </c>
      <c r="C39" s="29">
        <f t="shared" si="0"/>
        <v>0</v>
      </c>
      <c r="D39" s="29">
        <v>525604</v>
      </c>
    </row>
    <row r="40" spans="1:4" x14ac:dyDescent="0.25">
      <c r="A40" s="28" t="s">
        <v>79</v>
      </c>
      <c r="B40" s="29">
        <v>125755</v>
      </c>
      <c r="C40" s="29">
        <f t="shared" si="0"/>
        <v>0</v>
      </c>
      <c r="D40" s="29">
        <v>125755</v>
      </c>
    </row>
    <row r="41" spans="1:4" x14ac:dyDescent="0.25">
      <c r="A41" s="28" t="s">
        <v>80</v>
      </c>
      <c r="B41" s="29">
        <v>937</v>
      </c>
      <c r="C41" s="29">
        <f t="shared" si="0"/>
        <v>0</v>
      </c>
      <c r="D41" s="29">
        <v>937</v>
      </c>
    </row>
    <row r="42" spans="1:4" x14ac:dyDescent="0.25">
      <c r="A42" s="45" t="s">
        <v>81</v>
      </c>
      <c r="B42" s="46">
        <f>SUBTOTAL(9,B44:B44)</f>
        <v>44000</v>
      </c>
      <c r="C42" s="46">
        <f t="shared" si="0"/>
        <v>-9000</v>
      </c>
      <c r="D42" s="46">
        <f>SUBTOTAL(9,D44:D44)</f>
        <v>35000</v>
      </c>
    </row>
    <row r="43" spans="1:4" x14ac:dyDescent="0.25">
      <c r="A43" s="47" t="s">
        <v>77</v>
      </c>
      <c r="B43" s="48">
        <f>SUBTOTAL(9,B44:B44)</f>
        <v>44000</v>
      </c>
      <c r="C43" s="48">
        <f t="shared" si="0"/>
        <v>-9000</v>
      </c>
      <c r="D43" s="48">
        <f>SUBTOTAL(9,D44:D44)</f>
        <v>35000</v>
      </c>
    </row>
    <row r="44" spans="1:4" x14ac:dyDescent="0.25">
      <c r="A44" s="28" t="s">
        <v>79</v>
      </c>
      <c r="B44" s="29">
        <v>44000</v>
      </c>
      <c r="C44" s="29">
        <f t="shared" si="0"/>
        <v>-9000</v>
      </c>
      <c r="D44" s="29">
        <v>35000</v>
      </c>
    </row>
    <row r="45" spans="1:4" x14ac:dyDescent="0.25">
      <c r="A45" s="45" t="s">
        <v>82</v>
      </c>
      <c r="B45" s="46">
        <f>SUBTOTAL(9,B47:B53)</f>
        <v>306401</v>
      </c>
      <c r="C45" s="46">
        <f t="shared" si="0"/>
        <v>23810</v>
      </c>
      <c r="D45" s="46">
        <f>SUBTOTAL(9,D47:D53)</f>
        <v>330211</v>
      </c>
    </row>
    <row r="46" spans="1:4" x14ac:dyDescent="0.25">
      <c r="A46" s="47" t="s">
        <v>77</v>
      </c>
      <c r="B46" s="48">
        <f>SUBTOTAL(9,B47:B49)</f>
        <v>273916</v>
      </c>
      <c r="C46" s="48">
        <f t="shared" si="0"/>
        <v>12220</v>
      </c>
      <c r="D46" s="48">
        <f>SUBTOTAL(9,D47:D49)</f>
        <v>286136</v>
      </c>
    </row>
    <row r="47" spans="1:4" x14ac:dyDescent="0.25">
      <c r="A47" s="28" t="s">
        <v>78</v>
      </c>
      <c r="B47" s="29">
        <v>42790</v>
      </c>
      <c r="C47" s="29">
        <f t="shared" si="0"/>
        <v>1100</v>
      </c>
      <c r="D47" s="29">
        <v>43890</v>
      </c>
    </row>
    <row r="48" spans="1:4" x14ac:dyDescent="0.25">
      <c r="A48" s="28" t="s">
        <v>79</v>
      </c>
      <c r="B48" s="29">
        <v>227116</v>
      </c>
      <c r="C48" s="29">
        <f t="shared" si="0"/>
        <v>11620</v>
      </c>
      <c r="D48" s="29">
        <v>238736</v>
      </c>
    </row>
    <row r="49" spans="1:4" x14ac:dyDescent="0.25">
      <c r="A49" s="28" t="s">
        <v>80</v>
      </c>
      <c r="B49" s="29">
        <v>4010</v>
      </c>
      <c r="C49" s="29">
        <f t="shared" si="0"/>
        <v>-500</v>
      </c>
      <c r="D49" s="29">
        <v>3510</v>
      </c>
    </row>
    <row r="50" spans="1:4" x14ac:dyDescent="0.25">
      <c r="A50" s="47" t="s">
        <v>83</v>
      </c>
      <c r="B50" s="48">
        <f>SUBTOTAL(9,B51:B53)</f>
        <v>32485</v>
      </c>
      <c r="C50" s="48">
        <f t="shared" si="0"/>
        <v>11590</v>
      </c>
      <c r="D50" s="48">
        <f>SUBTOTAL(9,D51:D53)</f>
        <v>44075</v>
      </c>
    </row>
    <row r="51" spans="1:4" x14ac:dyDescent="0.25">
      <c r="A51" s="28" t="s">
        <v>84</v>
      </c>
      <c r="B51" s="29">
        <v>3000</v>
      </c>
      <c r="C51" s="29">
        <f t="shared" si="0"/>
        <v>2000</v>
      </c>
      <c r="D51" s="29">
        <v>5000</v>
      </c>
    </row>
    <row r="52" spans="1:4" x14ac:dyDescent="0.25">
      <c r="A52" s="28" t="s">
        <v>85</v>
      </c>
      <c r="B52" s="29">
        <v>29485</v>
      </c>
      <c r="C52" s="29">
        <f t="shared" si="0"/>
        <v>5590</v>
      </c>
      <c r="D52" s="29">
        <v>35075</v>
      </c>
    </row>
    <row r="53" spans="1:4" x14ac:dyDescent="0.25">
      <c r="A53" s="28" t="s">
        <v>86</v>
      </c>
      <c r="B53" s="29">
        <v>0</v>
      </c>
      <c r="C53" s="29">
        <f t="shared" si="0"/>
        <v>4000</v>
      </c>
      <c r="D53" s="29">
        <v>4000</v>
      </c>
    </row>
    <row r="54" spans="1:4" x14ac:dyDescent="0.25">
      <c r="A54" s="45" t="s">
        <v>87</v>
      </c>
      <c r="B54" s="46">
        <f>SUBTOTAL(9,B56:B57)</f>
        <v>11700</v>
      </c>
      <c r="C54" s="46">
        <f t="shared" si="0"/>
        <v>0</v>
      </c>
      <c r="D54" s="46">
        <f>SUBTOTAL(9,D56:D57)</f>
        <v>11700</v>
      </c>
    </row>
    <row r="55" spans="1:4" x14ac:dyDescent="0.25">
      <c r="A55" s="47" t="s">
        <v>77</v>
      </c>
      <c r="B55" s="48">
        <f>SUBTOTAL(9,B56:B57)</f>
        <v>11700</v>
      </c>
      <c r="C55" s="48">
        <f t="shared" si="0"/>
        <v>0</v>
      </c>
      <c r="D55" s="48">
        <f>SUBTOTAL(9,D56:D57)</f>
        <v>11700</v>
      </c>
    </row>
    <row r="56" spans="1:4" x14ac:dyDescent="0.25">
      <c r="A56" s="28" t="s">
        <v>78</v>
      </c>
      <c r="B56" s="29">
        <v>10400</v>
      </c>
      <c r="C56" s="29">
        <f t="shared" si="0"/>
        <v>0</v>
      </c>
      <c r="D56" s="29">
        <v>10400</v>
      </c>
    </row>
    <row r="57" spans="1:4" x14ac:dyDescent="0.25">
      <c r="A57" s="28" t="s">
        <v>79</v>
      </c>
      <c r="B57" s="29">
        <v>1300</v>
      </c>
      <c r="C57" s="29">
        <f t="shared" si="0"/>
        <v>0</v>
      </c>
      <c r="D57" s="29">
        <v>1300</v>
      </c>
    </row>
    <row r="58" spans="1:4" x14ac:dyDescent="0.25">
      <c r="A58" s="43" t="s">
        <v>88</v>
      </c>
      <c r="B58" s="44">
        <f>SUBTOTAL(9,B61:B81)</f>
        <v>1079966</v>
      </c>
      <c r="C58" s="44">
        <f t="shared" si="0"/>
        <v>-76023</v>
      </c>
      <c r="D58" s="44">
        <f>SUBTOTAL(9,D61:D81)</f>
        <v>1003943</v>
      </c>
    </row>
    <row r="59" spans="1:4" x14ac:dyDescent="0.25">
      <c r="A59" s="45" t="s">
        <v>76</v>
      </c>
      <c r="B59" s="46">
        <f>SUBTOTAL(9,B61:B64)</f>
        <v>566573</v>
      </c>
      <c r="C59" s="46">
        <f t="shared" si="0"/>
        <v>0</v>
      </c>
      <c r="D59" s="46">
        <f>SUBTOTAL(9,D61:D64)</f>
        <v>566573</v>
      </c>
    </row>
    <row r="60" spans="1:4" x14ac:dyDescent="0.25">
      <c r="A60" s="47" t="s">
        <v>77</v>
      </c>
      <c r="B60" s="48">
        <f>SUBTOTAL(9,B61:B61)</f>
        <v>414100</v>
      </c>
      <c r="C60" s="48">
        <f t="shared" si="0"/>
        <v>0</v>
      </c>
      <c r="D60" s="48">
        <f>SUBTOTAL(9,D61:D61)</f>
        <v>414100</v>
      </c>
    </row>
    <row r="61" spans="1:4" x14ac:dyDescent="0.25">
      <c r="A61" s="28" t="s">
        <v>79</v>
      </c>
      <c r="B61" s="29">
        <v>414100</v>
      </c>
      <c r="C61" s="29">
        <f t="shared" si="0"/>
        <v>0</v>
      </c>
      <c r="D61" s="29">
        <v>414100</v>
      </c>
    </row>
    <row r="62" spans="1:4" x14ac:dyDescent="0.25">
      <c r="A62" s="47" t="s">
        <v>83</v>
      </c>
      <c r="B62" s="48">
        <f>SUBTOTAL(9,B63:B64)</f>
        <v>152473</v>
      </c>
      <c r="C62" s="48">
        <f t="shared" ref="C62:C82" si="1">D62-B62</f>
        <v>0</v>
      </c>
      <c r="D62" s="48">
        <f>SUBTOTAL(9,D63:D64)</f>
        <v>152473</v>
      </c>
    </row>
    <row r="63" spans="1:4" x14ac:dyDescent="0.25">
      <c r="A63" s="28" t="s">
        <v>85</v>
      </c>
      <c r="B63" s="29">
        <v>7481</v>
      </c>
      <c r="C63" s="29">
        <f t="shared" si="1"/>
        <v>0</v>
      </c>
      <c r="D63" s="29">
        <v>7481</v>
      </c>
    </row>
    <row r="64" spans="1:4" x14ac:dyDescent="0.25">
      <c r="A64" s="28" t="s">
        <v>86</v>
      </c>
      <c r="B64" s="29">
        <v>144992</v>
      </c>
      <c r="C64" s="29">
        <f t="shared" si="1"/>
        <v>0</v>
      </c>
      <c r="D64" s="29">
        <v>144992</v>
      </c>
    </row>
    <row r="65" spans="1:4" x14ac:dyDescent="0.25">
      <c r="A65" s="45" t="s">
        <v>81</v>
      </c>
      <c r="B65" s="46">
        <f>SUBTOTAL(9,B67:B70)</f>
        <v>196509</v>
      </c>
      <c r="C65" s="46">
        <f t="shared" si="1"/>
        <v>-24000</v>
      </c>
      <c r="D65" s="46">
        <f>SUBTOTAL(9,D67:D70)</f>
        <v>172509</v>
      </c>
    </row>
    <row r="66" spans="1:4" x14ac:dyDescent="0.25">
      <c r="A66" s="47" t="s">
        <v>77</v>
      </c>
      <c r="B66" s="48">
        <f>SUBTOTAL(9,B67:B67)</f>
        <v>34000</v>
      </c>
      <c r="C66" s="48">
        <f t="shared" si="1"/>
        <v>-24000</v>
      </c>
      <c r="D66" s="48">
        <f>SUBTOTAL(9,D67:D67)</f>
        <v>10000</v>
      </c>
    </row>
    <row r="67" spans="1:4" x14ac:dyDescent="0.25">
      <c r="A67" s="28" t="s">
        <v>79</v>
      </c>
      <c r="B67" s="29">
        <v>34000</v>
      </c>
      <c r="C67" s="29">
        <f t="shared" si="1"/>
        <v>-24000</v>
      </c>
      <c r="D67" s="29">
        <v>10000</v>
      </c>
    </row>
    <row r="68" spans="1:4" x14ac:dyDescent="0.25">
      <c r="A68" s="47" t="s">
        <v>83</v>
      </c>
      <c r="B68" s="48">
        <f>SUBTOTAL(9,B70:B70)</f>
        <v>162509</v>
      </c>
      <c r="C68" s="48">
        <f t="shared" si="1"/>
        <v>0</v>
      </c>
      <c r="D68" s="48">
        <f>SUBTOTAL(9,D70:D70)</f>
        <v>162509</v>
      </c>
    </row>
    <row r="69" spans="1:4" x14ac:dyDescent="0.25">
      <c r="A69" s="50" t="s">
        <v>99</v>
      </c>
      <c r="B69" s="51"/>
      <c r="C69" s="51"/>
      <c r="D69" s="51"/>
    </row>
    <row r="70" spans="1:4" x14ac:dyDescent="0.25">
      <c r="A70" s="52" t="s">
        <v>85</v>
      </c>
      <c r="B70" s="53">
        <v>162509</v>
      </c>
      <c r="C70" s="53">
        <f t="shared" si="1"/>
        <v>0</v>
      </c>
      <c r="D70" s="53">
        <v>162509</v>
      </c>
    </row>
    <row r="71" spans="1:4" x14ac:dyDescent="0.25">
      <c r="A71" s="45" t="s">
        <v>82</v>
      </c>
      <c r="B71" s="46">
        <f>SUBTOTAL(9,B73:B77)</f>
        <v>238816</v>
      </c>
      <c r="C71" s="46">
        <f t="shared" si="1"/>
        <v>-82022.149999999994</v>
      </c>
      <c r="D71" s="46">
        <f>SUBTOTAL(9,D73:D77)</f>
        <v>156793.85</v>
      </c>
    </row>
    <row r="72" spans="1:4" x14ac:dyDescent="0.25">
      <c r="A72" s="47" t="s">
        <v>77</v>
      </c>
      <c r="B72" s="48">
        <f>SUBTOTAL(9,B73:B74)</f>
        <v>54220</v>
      </c>
      <c r="C72" s="48">
        <f t="shared" si="1"/>
        <v>-23355</v>
      </c>
      <c r="D72" s="48">
        <f>SUBTOTAL(9,D73:D74)</f>
        <v>30865</v>
      </c>
    </row>
    <row r="73" spans="1:4" x14ac:dyDescent="0.25">
      <c r="A73" s="28" t="s">
        <v>78</v>
      </c>
      <c r="B73" s="29">
        <v>100</v>
      </c>
      <c r="C73" s="29">
        <f t="shared" si="1"/>
        <v>0</v>
      </c>
      <c r="D73" s="29">
        <v>100</v>
      </c>
    </row>
    <row r="74" spans="1:4" x14ac:dyDescent="0.25">
      <c r="A74" s="28" t="s">
        <v>79</v>
      </c>
      <c r="B74" s="29">
        <v>54120</v>
      </c>
      <c r="C74" s="29">
        <f t="shared" si="1"/>
        <v>-23355</v>
      </c>
      <c r="D74" s="29">
        <v>30765</v>
      </c>
    </row>
    <row r="75" spans="1:4" x14ac:dyDescent="0.25">
      <c r="A75" s="47" t="s">
        <v>83</v>
      </c>
      <c r="B75" s="48">
        <f>SUBTOTAL(9,B77:B77)</f>
        <v>184596</v>
      </c>
      <c r="C75" s="48">
        <f t="shared" si="1"/>
        <v>-58667.149999999994</v>
      </c>
      <c r="D75" s="48">
        <f>SUBTOTAL(9,D77:D77)</f>
        <v>125928.85</v>
      </c>
    </row>
    <row r="76" spans="1:4" x14ac:dyDescent="0.25">
      <c r="A76" s="50" t="s">
        <v>99</v>
      </c>
      <c r="B76" s="51"/>
      <c r="C76" s="51"/>
      <c r="D76" s="51"/>
    </row>
    <row r="77" spans="1:4" x14ac:dyDescent="0.25">
      <c r="A77" s="52" t="s">
        <v>85</v>
      </c>
      <c r="B77" s="53">
        <v>184596</v>
      </c>
      <c r="C77" s="53">
        <f t="shared" si="1"/>
        <v>-58667.149999999994</v>
      </c>
      <c r="D77" s="53">
        <v>125928.85</v>
      </c>
    </row>
    <row r="78" spans="1:4" x14ac:dyDescent="0.25">
      <c r="A78" s="45" t="s">
        <v>87</v>
      </c>
      <c r="B78" s="46">
        <f>SUBTOTAL(9,B80:B81)</f>
        <v>78068</v>
      </c>
      <c r="C78" s="46">
        <f t="shared" si="1"/>
        <v>29999.149999999994</v>
      </c>
      <c r="D78" s="46">
        <f>SUBTOTAL(9,D80:D81)</f>
        <v>108067.15</v>
      </c>
    </row>
    <row r="79" spans="1:4" x14ac:dyDescent="0.25">
      <c r="A79" s="47" t="s">
        <v>83</v>
      </c>
      <c r="B79" s="48">
        <f>SUBTOTAL(9,B80:B81)</f>
        <v>78068</v>
      </c>
      <c r="C79" s="48">
        <f t="shared" si="1"/>
        <v>29999.149999999994</v>
      </c>
      <c r="D79" s="48">
        <f>SUBTOTAL(9,D80:D81)</f>
        <v>108067.15</v>
      </c>
    </row>
    <row r="80" spans="1:4" x14ac:dyDescent="0.25">
      <c r="A80" s="28" t="s">
        <v>85</v>
      </c>
      <c r="B80" s="29">
        <v>0</v>
      </c>
      <c r="C80" s="29">
        <f t="shared" si="1"/>
        <v>58952.15</v>
      </c>
      <c r="D80" s="29">
        <v>58952.15</v>
      </c>
    </row>
    <row r="81" spans="1:4" x14ac:dyDescent="0.25">
      <c r="A81" s="28" t="s">
        <v>86</v>
      </c>
      <c r="B81" s="29">
        <v>78068</v>
      </c>
      <c r="C81" s="29">
        <f t="shared" si="1"/>
        <v>-28953</v>
      </c>
      <c r="D81" s="29">
        <v>49115</v>
      </c>
    </row>
    <row r="82" spans="1:4" ht="20.100000000000001" customHeight="1" x14ac:dyDescent="0.25">
      <c r="A82" s="23" t="s">
        <v>31</v>
      </c>
      <c r="B82" s="24">
        <f>IFERROR(SUBTOTAL(9,B39:B81),0)</f>
        <v>2094363</v>
      </c>
      <c r="C82" s="25">
        <f t="shared" si="1"/>
        <v>-61213</v>
      </c>
      <c r="D82" s="24">
        <f>IFERROR(SUBTOTAL(9,D39:D81),0)</f>
        <v>2033150</v>
      </c>
    </row>
    <row r="83" spans="1:4" x14ac:dyDescent="0.25">
      <c r="A83" s="11"/>
      <c r="B83" s="11"/>
      <c r="C83" s="11"/>
      <c r="D83" s="11"/>
    </row>
    <row r="84" spans="1:4" x14ac:dyDescent="0.25">
      <c r="A84" s="11"/>
      <c r="B84" s="11"/>
      <c r="C84" s="11"/>
      <c r="D84" s="11"/>
    </row>
    <row r="85" spans="1:4" x14ac:dyDescent="0.25">
      <c r="B85" s="21"/>
    </row>
  </sheetData>
  <mergeCells count="2">
    <mergeCell ref="A1:D1"/>
    <mergeCell ref="A24:D24"/>
  </mergeCells>
  <pageMargins left="0.39370078740157499" right="0.39370078740157499" top="0.39370078740157499" bottom="0.511811023622047" header="0" footer="0.31496062992126"/>
  <pageSetup paperSize="9" scale="71" fitToHeight="0" orientation="portrait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13</vt:i4>
      </vt:variant>
    </vt:vector>
  </HeadingPairs>
  <TitlesOfParts>
    <vt:vector size="18" baseType="lpstr">
      <vt:lpstr>Ukupno</vt:lpstr>
      <vt:lpstr>Sažetak</vt:lpstr>
      <vt:lpstr>Račun prihoda i rashoda</vt:lpstr>
      <vt:lpstr>Račun financiranja</vt:lpstr>
      <vt:lpstr>Posebni dio</vt:lpstr>
      <vt:lpstr>Sažetak!__S0A_Master_DS__X</vt:lpstr>
      <vt:lpstr>Sažetak!__S0A_Naslov_DS__</vt:lpstr>
      <vt:lpstr>'Posebni dio'!__S1A_G01_DS__X</vt:lpstr>
      <vt:lpstr>'Račun prihoda i rashoda'!__S1A_G01_DS__X</vt:lpstr>
      <vt:lpstr>'Posebni dio'!__S1A_Master_DS__X</vt:lpstr>
      <vt:lpstr>'Račun prihoda i rashoda'!__S1A_Master_DS__X</vt:lpstr>
      <vt:lpstr>'Posebni dio'!__S1A_Naslov_DS__</vt:lpstr>
      <vt:lpstr>'Račun financiranja'!__S1A_Naslov_DS__</vt:lpstr>
      <vt:lpstr>'Račun prihoda i rashoda'!__S1A_Naslov_DS__</vt:lpstr>
      <vt:lpstr>Sažetak!S0A_Ver1</vt:lpstr>
      <vt:lpstr>'Posebni dio'!S1A_RedoviSveuk</vt:lpstr>
      <vt:lpstr>'Račun financiranja'!S1A_RedoviSveuk</vt:lpstr>
      <vt:lpstr>'Račun prihoda i rashoda'!S1A_RedoviSveuk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Tanja Ferčec</cp:lastModifiedBy>
  <cp:lastPrinted>2024-12-04T13:30:05Z</cp:lastPrinted>
  <dcterms:created xsi:type="dcterms:W3CDTF">2024-12-04T06:42:04Z</dcterms:created>
  <dcterms:modified xsi:type="dcterms:W3CDTF">2024-12-10T08:42:58Z</dcterms:modified>
</cp:coreProperties>
</file>