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E27E24A-379C-4AF7-877A-208E3CE15866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  <sheet name="Ukupno" sheetId="7" r:id="rId5"/>
    <sheet name="Izvještaj EU sredstva" sheetId="8" r:id="rId6"/>
  </sheets>
  <externalReferences>
    <externalReference r:id="rId7"/>
  </externalReferences>
  <definedNames>
    <definedName name="__CDS_T2_G1__">'[1]Ekonomska '!#REF!</definedName>
    <definedName name="__CDS_T3_G1__">'[1]Ekonomska '!#REF!</definedName>
    <definedName name="__CDS_T3_G2__">'[1]Ekonomska '!#REF!</definedName>
    <definedName name="__CDS_T3_G3__">'[1]Ekonomska '!#REF!</definedName>
    <definedName name="__CDSNaslov_T2__">'[1]Ekonomska '!#REF!</definedName>
    <definedName name="__CDSNaslov_T3__">'[1]Ekonomska '!#REF!</definedName>
    <definedName name="__S0A_Master_DS__X" localSheetId="0">Sažetak!$A$8:$G$26</definedName>
    <definedName name="__S0A_Naslov_DS__" localSheetId="0">Sažetak!$A$1:$G$7</definedName>
    <definedName name="__S1A_G01_DS__X" localSheetId="2">'Račun financiranja'!#REF!</definedName>
    <definedName name="__S1A_G01_DS__X" localSheetId="1">'Račun prihoda i rashoda'!$A$7:$G$34</definedName>
    <definedName name="__S1A_G02_DS__X" localSheetId="2">'Račun financiranja'!#REF!</definedName>
    <definedName name="__S1A_G02_DS__X" localSheetId="1">'Račun prihoda i rashoda'!$A$8:$G$13</definedName>
    <definedName name="__S1A_G03_DS__X" localSheetId="2">'Račun financiranja'!#REF!</definedName>
    <definedName name="__S1A_G03_DS__X" localSheetId="1">'Račun prihoda i rashoda'!$A$9:$G$10</definedName>
    <definedName name="__S1A_Master_DS__X" localSheetId="2">'Račun financiranja'!#REF!</definedName>
    <definedName name="__S1A_Master_DS__X" localSheetId="1">'Račun prihoda i rashoda'!$A$10:$G$10</definedName>
    <definedName name="__S1A_Naslov_DS__" localSheetId="2">'Račun financiranja'!$A$1:$G$6</definedName>
    <definedName name="__S1A_Naslov_DS__" localSheetId="1">'Račun prihoda i rashoda'!$A$1:$G$6</definedName>
    <definedName name="__S2A_G01_DS__X" localSheetId="3">'Posebni dio'!$A$6:$E$126</definedName>
    <definedName name="__S2A_G02_DS__X" localSheetId="3">'Posebni dio'!$A$7:$E$126</definedName>
    <definedName name="__S2A_G02D__" localSheetId="3">'Posebni dio'!$A$9:$E$9</definedName>
    <definedName name="__S2A_G03_DS__X" localSheetId="3">'Posebni dio'!$A$13:$E$126</definedName>
    <definedName name="__S2A_G04_DS__X" localSheetId="3">'Posebni dio'!$A$14:$E$99</definedName>
    <definedName name="__S2A_G05_DS__X" localSheetId="3">'Posebni dio'!$A$15:$E$38</definedName>
    <definedName name="__S2A_G06_DS__X" localSheetId="3">'Posebni dio'!$A$16:$E$20</definedName>
    <definedName name="__S2A_Master_DS__X" localSheetId="3">'Posebni dio'!$A$17:$E$17</definedName>
    <definedName name="__S2A_Naslov_DS__" localSheetId="3">'Posebni dio'!$A$1:$E$5</definedName>
    <definedName name="_xlnm._FilterDatabase" localSheetId="3" hidden="1">'Posebni dio'!$A$1:$A$162</definedName>
    <definedName name="S0A_RedoviSveuk" localSheetId="0">Sažetak!#REF!</definedName>
    <definedName name="S0A_Ver1" localSheetId="0">Sažetak!$A$8:$G$26</definedName>
    <definedName name="S1A_RedoviSveuk" localSheetId="2">'Račun financiranja'!$A$7:$G$7</definedName>
    <definedName name="S1A_RedoviSveuk" localSheetId="1">'Račun prihoda i rashoda'!$A$39:$G$39</definedName>
    <definedName name="S2A_GDET01_Redovi" localSheetId="3">'Posebni dio'!$A$8:$E$9</definedName>
    <definedName name="S2A_RedoviSveuk" localSheetId="3">'Posebni dio'!$A$127:$E$127</definedName>
  </definedNames>
  <calcPr calcId="191029"/>
</workbook>
</file>

<file path=xl/calcChain.xml><?xml version="1.0" encoding="utf-8"?>
<calcChain xmlns="http://schemas.openxmlformats.org/spreadsheetml/2006/main">
  <c r="G25" i="2" l="1"/>
  <c r="F25" i="2"/>
  <c r="G24" i="2"/>
  <c r="F24" i="2"/>
  <c r="G23" i="2"/>
  <c r="F23" i="2"/>
  <c r="G14" i="2"/>
  <c r="F14" i="2"/>
  <c r="G13" i="2"/>
  <c r="F13" i="2"/>
  <c r="G12" i="2"/>
  <c r="F12" i="2"/>
  <c r="G11" i="2"/>
  <c r="F11" i="2"/>
  <c r="F8" i="2"/>
  <c r="E44" i="5"/>
  <c r="E84" i="5"/>
  <c r="G39" i="3" l="1"/>
  <c r="G8" i="2"/>
  <c r="E39" i="5"/>
  <c r="D39" i="5"/>
  <c r="C39" i="5"/>
  <c r="B39" i="5"/>
  <c r="D25" i="2"/>
  <c r="D26" i="2"/>
  <c r="D37" i="7"/>
  <c r="C9" i="8"/>
  <c r="C37" i="7"/>
  <c r="D39" i="3" l="1"/>
  <c r="C34" i="7"/>
  <c r="C14" i="7"/>
  <c r="C19" i="7"/>
  <c r="C24" i="7"/>
  <c r="D35" i="7"/>
  <c r="C35" i="7"/>
  <c r="D34" i="7"/>
  <c r="E26" i="7"/>
  <c r="D24" i="7"/>
  <c r="E23" i="7"/>
  <c r="E22" i="7"/>
  <c r="D19" i="7"/>
  <c r="E18" i="7"/>
  <c r="E17" i="7"/>
  <c r="D14" i="7"/>
  <c r="E13" i="7"/>
  <c r="E12" i="7"/>
  <c r="D9" i="7"/>
  <c r="C9" i="7"/>
  <c r="E8" i="7"/>
  <c r="E7" i="7"/>
  <c r="G161" i="3"/>
  <c r="F161" i="3"/>
  <c r="D45" i="3"/>
  <c r="D46" i="3"/>
  <c r="F12" i="3"/>
  <c r="B133" i="3"/>
  <c r="B149" i="3"/>
  <c r="F147" i="3"/>
  <c r="G147" i="3"/>
  <c r="F129" i="3"/>
  <c r="G129" i="3"/>
  <c r="B23" i="3"/>
  <c r="B22" i="3" s="1"/>
  <c r="F35" i="3"/>
  <c r="G35" i="3"/>
  <c r="F27" i="3"/>
  <c r="G27" i="3"/>
  <c r="F26" i="3"/>
  <c r="G26" i="3"/>
  <c r="D85" i="5"/>
  <c r="D48" i="5"/>
  <c r="D16" i="5"/>
  <c r="C85" i="5"/>
  <c r="C53" i="5"/>
  <c r="C48" i="5"/>
  <c r="B14" i="5"/>
  <c r="E103" i="5"/>
  <c r="E101" i="5"/>
  <c r="D102" i="5"/>
  <c r="C102" i="5"/>
  <c r="D100" i="5"/>
  <c r="C100" i="5"/>
  <c r="C41" i="5"/>
  <c r="E12" i="5"/>
  <c r="E11" i="5"/>
  <c r="E10" i="5"/>
  <c r="E9" i="5"/>
  <c r="E54" i="5"/>
  <c r="E126" i="5"/>
  <c r="E122" i="5"/>
  <c r="E123" i="5"/>
  <c r="E124" i="5"/>
  <c r="E121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07" i="5"/>
  <c r="E99" i="5"/>
  <c r="E97" i="5"/>
  <c r="E96" i="5"/>
  <c r="E93" i="5"/>
  <c r="E87" i="5"/>
  <c r="E88" i="5"/>
  <c r="E89" i="5"/>
  <c r="E90" i="5"/>
  <c r="E91" i="5"/>
  <c r="E86" i="5"/>
  <c r="E83" i="5"/>
  <c r="E80" i="5"/>
  <c r="E81" i="5"/>
  <c r="E79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50" i="5"/>
  <c r="E51" i="5"/>
  <c r="E52" i="5"/>
  <c r="E49" i="5"/>
  <c r="E46" i="5"/>
  <c r="E43" i="5"/>
  <c r="E38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22" i="5"/>
  <c r="E18" i="5"/>
  <c r="E19" i="5"/>
  <c r="E20" i="5"/>
  <c r="E17" i="5"/>
  <c r="G109" i="3"/>
  <c r="G106" i="3"/>
  <c r="G104" i="3"/>
  <c r="G100" i="3"/>
  <c r="G101" i="3"/>
  <c r="G102" i="3"/>
  <c r="G99" i="3"/>
  <c r="G97" i="3"/>
  <c r="G94" i="3"/>
  <c r="G89" i="3"/>
  <c r="G90" i="3"/>
  <c r="G88" i="3"/>
  <c r="G81" i="3"/>
  <c r="G82" i="3"/>
  <c r="G83" i="3"/>
  <c r="G84" i="3"/>
  <c r="G85" i="3"/>
  <c r="G80" i="3"/>
  <c r="G78" i="3"/>
  <c r="G70" i="3"/>
  <c r="G71" i="3"/>
  <c r="G72" i="3"/>
  <c r="G73" i="3"/>
  <c r="G74" i="3"/>
  <c r="G75" i="3"/>
  <c r="G76" i="3"/>
  <c r="G69" i="3"/>
  <c r="G63" i="3"/>
  <c r="G64" i="3"/>
  <c r="G65" i="3"/>
  <c r="G66" i="3"/>
  <c r="G67" i="3"/>
  <c r="G62" i="3"/>
  <c r="G58" i="3"/>
  <c r="G59" i="3"/>
  <c r="G60" i="3"/>
  <c r="G57" i="3"/>
  <c r="G54" i="3"/>
  <c r="G52" i="3"/>
  <c r="G49" i="3"/>
  <c r="G50" i="3"/>
  <c r="G48" i="3"/>
  <c r="G34" i="3"/>
  <c r="G31" i="3"/>
  <c r="G30" i="3"/>
  <c r="G25" i="3"/>
  <c r="G24" i="3"/>
  <c r="G21" i="3"/>
  <c r="G18" i="3"/>
  <c r="G16" i="3"/>
  <c r="G13" i="3"/>
  <c r="G10" i="3"/>
  <c r="B107" i="3"/>
  <c r="F107" i="3" s="1"/>
  <c r="C105" i="3"/>
  <c r="C103" i="3"/>
  <c r="C98" i="3"/>
  <c r="C96" i="3"/>
  <c r="C93" i="3"/>
  <c r="C87" i="3"/>
  <c r="C79" i="3"/>
  <c r="C77" i="3"/>
  <c r="C68" i="3"/>
  <c r="C61" i="3"/>
  <c r="C56" i="3"/>
  <c r="C53" i="3"/>
  <c r="C51" i="3"/>
  <c r="C47" i="3"/>
  <c r="C9" i="3"/>
  <c r="C29" i="3"/>
  <c r="C23" i="3"/>
  <c r="C20" i="3"/>
  <c r="C15" i="3"/>
  <c r="D125" i="5"/>
  <c r="C125" i="5"/>
  <c r="D120" i="5"/>
  <c r="C120" i="5"/>
  <c r="D106" i="5"/>
  <c r="C106" i="5"/>
  <c r="D98" i="5"/>
  <c r="C98" i="5"/>
  <c r="D95" i="5"/>
  <c r="C95" i="5"/>
  <c r="D92" i="5"/>
  <c r="C92" i="5"/>
  <c r="D82" i="5"/>
  <c r="C82" i="5"/>
  <c r="D78" i="5"/>
  <c r="C78" i="5"/>
  <c r="D53" i="5"/>
  <c r="D45" i="5"/>
  <c r="C45" i="5"/>
  <c r="D41" i="5"/>
  <c r="D37" i="5"/>
  <c r="C37" i="5"/>
  <c r="D21" i="5"/>
  <c r="C21" i="5"/>
  <c r="C16" i="5"/>
  <c r="D5" i="5"/>
  <c r="C5" i="5"/>
  <c r="G30" i="4"/>
  <c r="F30" i="4"/>
  <c r="E30" i="4"/>
  <c r="D30" i="4"/>
  <c r="C30" i="4"/>
  <c r="B30" i="4"/>
  <c r="E29" i="4"/>
  <c r="G29" i="4" s="1"/>
  <c r="D29" i="4"/>
  <c r="C29" i="4"/>
  <c r="B29" i="4"/>
  <c r="G24" i="4"/>
  <c r="E24" i="4"/>
  <c r="D24" i="4"/>
  <c r="C24" i="4"/>
  <c r="B24" i="4"/>
  <c r="F24" i="4" s="1"/>
  <c r="F23" i="4"/>
  <c r="E23" i="4"/>
  <c r="G23" i="4" s="1"/>
  <c r="D23" i="4"/>
  <c r="C23" i="4"/>
  <c r="B23" i="4"/>
  <c r="G13" i="4"/>
  <c r="E13" i="4"/>
  <c r="D13" i="4"/>
  <c r="B13" i="4"/>
  <c r="F13" i="4" s="1"/>
  <c r="F12" i="4"/>
  <c r="E12" i="4"/>
  <c r="G12" i="4" s="1"/>
  <c r="D12" i="4"/>
  <c r="B12" i="4"/>
  <c r="G7" i="4"/>
  <c r="E7" i="4"/>
  <c r="D7" i="4"/>
  <c r="B7" i="4"/>
  <c r="F7" i="4" s="1"/>
  <c r="G6" i="4"/>
  <c r="F6" i="4"/>
  <c r="E6" i="4"/>
  <c r="D6" i="4"/>
  <c r="B6" i="4"/>
  <c r="E162" i="3"/>
  <c r="D162" i="3"/>
  <c r="C162" i="3"/>
  <c r="B162" i="3"/>
  <c r="E160" i="3"/>
  <c r="D160" i="3"/>
  <c r="C160" i="3"/>
  <c r="B160" i="3"/>
  <c r="E159" i="3"/>
  <c r="D159" i="3"/>
  <c r="C159" i="3"/>
  <c r="B159" i="3"/>
  <c r="G146" i="3"/>
  <c r="F146" i="3"/>
  <c r="E145" i="3"/>
  <c r="D145" i="3"/>
  <c r="C145" i="3"/>
  <c r="B145" i="3"/>
  <c r="G144" i="3"/>
  <c r="F144" i="3"/>
  <c r="E143" i="3"/>
  <c r="D143" i="3"/>
  <c r="C143" i="3"/>
  <c r="B143" i="3"/>
  <c r="G142" i="3"/>
  <c r="F142" i="3"/>
  <c r="E141" i="3"/>
  <c r="D141" i="3"/>
  <c r="C141" i="3"/>
  <c r="B141" i="3"/>
  <c r="F141" i="3" s="1"/>
  <c r="G140" i="3"/>
  <c r="F140" i="3"/>
  <c r="E139" i="3"/>
  <c r="D139" i="3"/>
  <c r="C139" i="3"/>
  <c r="B139" i="3"/>
  <c r="E138" i="3"/>
  <c r="D138" i="3"/>
  <c r="C138" i="3"/>
  <c r="B138" i="3"/>
  <c r="G128" i="3"/>
  <c r="F128" i="3"/>
  <c r="E127" i="3"/>
  <c r="D127" i="3"/>
  <c r="C127" i="3"/>
  <c r="B127" i="3"/>
  <c r="G126" i="3"/>
  <c r="F126" i="3"/>
  <c r="E125" i="3"/>
  <c r="D125" i="3"/>
  <c r="C125" i="3"/>
  <c r="B125" i="3"/>
  <c r="G124" i="3"/>
  <c r="F124" i="3"/>
  <c r="E123" i="3"/>
  <c r="D123" i="3"/>
  <c r="C123" i="3"/>
  <c r="B123" i="3"/>
  <c r="G122" i="3"/>
  <c r="F122" i="3"/>
  <c r="E121" i="3"/>
  <c r="D121" i="3"/>
  <c r="C121" i="3"/>
  <c r="B121" i="3"/>
  <c r="E120" i="3"/>
  <c r="D120" i="3"/>
  <c r="C120" i="3"/>
  <c r="B120" i="3"/>
  <c r="F109" i="3"/>
  <c r="E108" i="3"/>
  <c r="D108" i="3"/>
  <c r="B108" i="3"/>
  <c r="E107" i="3"/>
  <c r="D107" i="3"/>
  <c r="F106" i="3"/>
  <c r="E105" i="3"/>
  <c r="D105" i="3"/>
  <c r="B105" i="3"/>
  <c r="F105" i="3" s="1"/>
  <c r="F104" i="3"/>
  <c r="E103" i="3"/>
  <c r="D103" i="3"/>
  <c r="B103" i="3"/>
  <c r="F102" i="3"/>
  <c r="F101" i="3"/>
  <c r="F100" i="3"/>
  <c r="F99" i="3"/>
  <c r="E98" i="3"/>
  <c r="D98" i="3"/>
  <c r="B98" i="3"/>
  <c r="F97" i="3"/>
  <c r="E96" i="3"/>
  <c r="D96" i="3"/>
  <c r="B96" i="3"/>
  <c r="F94" i="3"/>
  <c r="E93" i="3"/>
  <c r="D93" i="3"/>
  <c r="B93" i="3"/>
  <c r="E92" i="3"/>
  <c r="D92" i="3"/>
  <c r="B92" i="3"/>
  <c r="F90" i="3"/>
  <c r="F89" i="3"/>
  <c r="F88" i="3"/>
  <c r="E87" i="3"/>
  <c r="D87" i="3"/>
  <c r="B87" i="3"/>
  <c r="E86" i="3"/>
  <c r="D86" i="3"/>
  <c r="B86" i="3"/>
  <c r="F85" i="3"/>
  <c r="F84" i="3"/>
  <c r="F83" i="3"/>
  <c r="F82" i="3"/>
  <c r="F81" i="3"/>
  <c r="F80" i="3"/>
  <c r="E79" i="3"/>
  <c r="D79" i="3"/>
  <c r="B79" i="3"/>
  <c r="F78" i="3"/>
  <c r="E77" i="3"/>
  <c r="D77" i="3"/>
  <c r="B77" i="3"/>
  <c r="F76" i="3"/>
  <c r="F75" i="3"/>
  <c r="F74" i="3"/>
  <c r="F73" i="3"/>
  <c r="F72" i="3"/>
  <c r="F71" i="3"/>
  <c r="F70" i="3"/>
  <c r="F69" i="3"/>
  <c r="E68" i="3"/>
  <c r="D68" i="3"/>
  <c r="B68" i="3"/>
  <c r="F67" i="3"/>
  <c r="F66" i="3"/>
  <c r="F65" i="3"/>
  <c r="F64" i="3"/>
  <c r="F63" i="3"/>
  <c r="F62" i="3"/>
  <c r="E61" i="3"/>
  <c r="D61" i="3"/>
  <c r="B61" i="3"/>
  <c r="F60" i="3"/>
  <c r="F59" i="3"/>
  <c r="F58" i="3"/>
  <c r="F57" i="3"/>
  <c r="E56" i="3"/>
  <c r="D56" i="3"/>
  <c r="B56" i="3"/>
  <c r="F54" i="3"/>
  <c r="E53" i="3"/>
  <c r="D53" i="3"/>
  <c r="B53" i="3"/>
  <c r="F52" i="3"/>
  <c r="E51" i="3"/>
  <c r="D51" i="3"/>
  <c r="B51" i="3"/>
  <c r="F50" i="3"/>
  <c r="F49" i="3"/>
  <c r="F48" i="3"/>
  <c r="E47" i="3"/>
  <c r="D47" i="3"/>
  <c r="B47" i="3"/>
  <c r="E44" i="3"/>
  <c r="D44" i="3"/>
  <c r="B44" i="3"/>
  <c r="F34" i="3"/>
  <c r="E33" i="3"/>
  <c r="D33" i="3"/>
  <c r="B33" i="3"/>
  <c r="E32" i="3"/>
  <c r="D32" i="3"/>
  <c r="B32" i="3"/>
  <c r="F31" i="3"/>
  <c r="F30" i="3"/>
  <c r="E29" i="3"/>
  <c r="D29" i="3"/>
  <c r="B29" i="3"/>
  <c r="E28" i="3"/>
  <c r="D28" i="3"/>
  <c r="B28" i="3"/>
  <c r="F25" i="3"/>
  <c r="F24" i="3"/>
  <c r="E23" i="3"/>
  <c r="D23" i="3"/>
  <c r="E22" i="3"/>
  <c r="D22" i="3"/>
  <c r="F21" i="3"/>
  <c r="E20" i="3"/>
  <c r="D20" i="3"/>
  <c r="B20" i="3"/>
  <c r="E19" i="3"/>
  <c r="D19" i="3"/>
  <c r="B19" i="3"/>
  <c r="F18" i="3"/>
  <c r="F16" i="3"/>
  <c r="E15" i="3"/>
  <c r="D15" i="3"/>
  <c r="B15" i="3"/>
  <c r="E14" i="3"/>
  <c r="D14" i="3"/>
  <c r="B14" i="3"/>
  <c r="F13" i="3"/>
  <c r="E11" i="3"/>
  <c r="E8" i="3" s="1"/>
  <c r="D11" i="3"/>
  <c r="F10" i="3"/>
  <c r="E9" i="3"/>
  <c r="D9" i="3"/>
  <c r="B9" i="3"/>
  <c r="B8" i="3" s="1"/>
  <c r="E6" i="3"/>
  <c r="D6" i="3"/>
  <c r="B6" i="3"/>
  <c r="E25" i="2"/>
  <c r="C25" i="2"/>
  <c r="C26" i="2" s="1"/>
  <c r="E22" i="2"/>
  <c r="D22" i="2"/>
  <c r="G22" i="2" s="1"/>
  <c r="C22" i="2"/>
  <c r="B22" i="2"/>
  <c r="F22" i="2" s="1"/>
  <c r="G21" i="2"/>
  <c r="F21" i="2"/>
  <c r="G20" i="2"/>
  <c r="F20" i="2"/>
  <c r="E19" i="2"/>
  <c r="F19" i="2" s="1"/>
  <c r="D19" i="2"/>
  <c r="C19" i="2"/>
  <c r="B19" i="2"/>
  <c r="G18" i="2"/>
  <c r="F18" i="2"/>
  <c r="E18" i="2"/>
  <c r="D18" i="2"/>
  <c r="C18" i="2"/>
  <c r="B18" i="2"/>
  <c r="E14" i="2"/>
  <c r="D14" i="2"/>
  <c r="C14" i="2"/>
  <c r="B14" i="2"/>
  <c r="E13" i="2"/>
  <c r="D13" i="2"/>
  <c r="C13" i="2"/>
  <c r="B13" i="2"/>
  <c r="E10" i="2"/>
  <c r="D10" i="2"/>
  <c r="C10" i="2"/>
  <c r="B10" i="2"/>
  <c r="F9" i="2"/>
  <c r="E7" i="2"/>
  <c r="D7" i="2"/>
  <c r="G7" i="2" s="1"/>
  <c r="C7" i="2"/>
  <c r="B7" i="2"/>
  <c r="F7" i="2" s="1"/>
  <c r="D38" i="7" l="1"/>
  <c r="E5" i="5"/>
  <c r="C38" i="7"/>
  <c r="E19" i="7"/>
  <c r="E24" i="7"/>
  <c r="E37" i="7"/>
  <c r="E14" i="7"/>
  <c r="E35" i="7"/>
  <c r="E34" i="7"/>
  <c r="E26" i="2"/>
  <c r="B7" i="3"/>
  <c r="B39" i="3" s="1"/>
  <c r="G162" i="3"/>
  <c r="F33" i="3"/>
  <c r="F32" i="3"/>
  <c r="E149" i="3"/>
  <c r="F139" i="3"/>
  <c r="F121" i="3"/>
  <c r="F160" i="3"/>
  <c r="G105" i="3"/>
  <c r="F108" i="3"/>
  <c r="G120" i="3"/>
  <c r="G15" i="3"/>
  <c r="G20" i="3"/>
  <c r="G93" i="3"/>
  <c r="F44" i="3"/>
  <c r="F159" i="3"/>
  <c r="F92" i="3"/>
  <c r="G56" i="3"/>
  <c r="G68" i="3"/>
  <c r="F29" i="3"/>
  <c r="G77" i="3"/>
  <c r="G103" i="3"/>
  <c r="D7" i="3"/>
  <c r="F53" i="3"/>
  <c r="E133" i="3"/>
  <c r="F133" i="3" s="1"/>
  <c r="G143" i="3"/>
  <c r="G14" i="3"/>
  <c r="B95" i="3"/>
  <c r="G44" i="3"/>
  <c r="G61" i="3"/>
  <c r="D95" i="3"/>
  <c r="D91" i="3" s="1"/>
  <c r="G108" i="3"/>
  <c r="G121" i="3"/>
  <c r="G145" i="3"/>
  <c r="D8" i="3"/>
  <c r="G8" i="3" s="1"/>
  <c r="B46" i="3"/>
  <c r="D55" i="3"/>
  <c r="F138" i="3"/>
  <c r="C149" i="3"/>
  <c r="G6" i="3"/>
  <c r="F28" i="3"/>
  <c r="F9" i="3"/>
  <c r="F14" i="3"/>
  <c r="G47" i="3"/>
  <c r="F77" i="3"/>
  <c r="G96" i="3"/>
  <c r="F120" i="3"/>
  <c r="D149" i="3"/>
  <c r="F93" i="3"/>
  <c r="G23" i="3"/>
  <c r="G33" i="3"/>
  <c r="G87" i="3"/>
  <c r="C133" i="3"/>
  <c r="G51" i="3"/>
  <c r="E55" i="3"/>
  <c r="E95" i="3"/>
  <c r="F95" i="3" s="1"/>
  <c r="D133" i="3"/>
  <c r="G159" i="3"/>
  <c r="G9" i="3"/>
  <c r="G29" i="3"/>
  <c r="F79" i="3"/>
  <c r="B55" i="3"/>
  <c r="F47" i="3"/>
  <c r="G160" i="3"/>
  <c r="F162" i="3"/>
  <c r="F145" i="3"/>
  <c r="F143" i="3"/>
  <c r="G141" i="3"/>
  <c r="G139" i="3"/>
  <c r="D94" i="5"/>
  <c r="C40" i="5"/>
  <c r="C94" i="5"/>
  <c r="E100" i="5"/>
  <c r="E102" i="5"/>
  <c r="D40" i="5"/>
  <c r="E46" i="3"/>
  <c r="G53" i="3"/>
  <c r="F103" i="3"/>
  <c r="F98" i="3"/>
  <c r="G98" i="3"/>
  <c r="F96" i="3"/>
  <c r="F87" i="3"/>
  <c r="F86" i="3"/>
  <c r="G79" i="3"/>
  <c r="F61" i="3"/>
  <c r="F56" i="3"/>
  <c r="D47" i="5"/>
  <c r="E106" i="5"/>
  <c r="C47" i="5"/>
  <c r="E85" i="5"/>
  <c r="E78" i="5"/>
  <c r="E95" i="5"/>
  <c r="E125" i="5"/>
  <c r="C105" i="5"/>
  <c r="E48" i="5"/>
  <c r="E41" i="5"/>
  <c r="E120" i="5"/>
  <c r="E82" i="5"/>
  <c r="D15" i="5"/>
  <c r="E16" i="5"/>
  <c r="E53" i="5"/>
  <c r="E92" i="5"/>
  <c r="E21" i="5"/>
  <c r="E98" i="5"/>
  <c r="F10" i="2"/>
  <c r="D105" i="5"/>
  <c r="D104" i="5"/>
  <c r="C104" i="5"/>
  <c r="F19" i="3"/>
  <c r="F20" i="3"/>
  <c r="F15" i="3"/>
  <c r="F127" i="3"/>
  <c r="G127" i="3"/>
  <c r="F125" i="3"/>
  <c r="G125" i="3"/>
  <c r="F123" i="3"/>
  <c r="F23" i="3"/>
  <c r="F22" i="3"/>
  <c r="E7" i="3"/>
  <c r="G11" i="3"/>
  <c r="E39" i="3"/>
  <c r="G10" i="2"/>
  <c r="F8" i="3"/>
  <c r="F29" i="4"/>
  <c r="E45" i="5"/>
  <c r="G19" i="2"/>
  <c r="F11" i="3"/>
  <c r="F51" i="3"/>
  <c r="F68" i="3"/>
  <c r="G138" i="3"/>
  <c r="B91" i="3"/>
  <c r="G123" i="3"/>
  <c r="C15" i="5"/>
  <c r="F6" i="3"/>
  <c r="G149" i="3" l="1"/>
  <c r="G133" i="3"/>
  <c r="D14" i="5"/>
  <c r="D127" i="5"/>
  <c r="E38" i="7"/>
  <c r="F26" i="2"/>
  <c r="G26" i="2"/>
  <c r="F149" i="3"/>
  <c r="D110" i="3"/>
  <c r="G7" i="3"/>
  <c r="F46" i="3"/>
  <c r="F39" i="3"/>
  <c r="E91" i="3"/>
  <c r="F91" i="3" s="1"/>
  <c r="F55" i="3"/>
  <c r="B45" i="3"/>
  <c r="D168" i="5"/>
  <c r="E40" i="5"/>
  <c r="E45" i="3"/>
  <c r="D13" i="5"/>
  <c r="D7" i="5" s="1"/>
  <c r="C127" i="5"/>
  <c r="C14" i="5"/>
  <c r="C13" i="5"/>
  <c r="C7" i="5" s="1"/>
  <c r="C6" i="5" s="1"/>
  <c r="E105" i="5"/>
  <c r="E104" i="5"/>
  <c r="E47" i="5"/>
  <c r="E15" i="5"/>
  <c r="F7" i="3"/>
  <c r="B110" i="3"/>
  <c r="E110" i="3" l="1"/>
  <c r="F45" i="3"/>
  <c r="D6" i="5"/>
  <c r="E14" i="5"/>
  <c r="E7" i="5"/>
  <c r="E127" i="5"/>
  <c r="E94" i="5"/>
  <c r="E13" i="5"/>
  <c r="F110" i="3" l="1"/>
  <c r="G110" i="3"/>
  <c r="E6" i="5"/>
</calcChain>
</file>

<file path=xl/sharedStrings.xml><?xml version="1.0" encoding="utf-8"?>
<sst xmlns="http://schemas.openxmlformats.org/spreadsheetml/2006/main" count="440" uniqueCount="261">
  <si>
    <t>DVOR TRAKOŠĆAN</t>
  </si>
  <si>
    <t>IZVRŠENJE FINANCIJSKOG PLANA PRORAČUNSKOG KORISNIKA DRŽAVNOG PRORAČUNA ZA 2024. GODINU</t>
  </si>
  <si>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</si>
  <si>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</si>
  <si>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</si>
  <si>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</si>
  <si>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01.-12.2023.</t>
  </si>
  <si>
    <t>Izvorni plan
2024.</t>
  </si>
  <si>
    <t>Tekući plan
2024.</t>
  </si>
  <si>
    <t>Ostvarenje /
Izvršenje
01.-12.2024.</t>
  </si>
  <si>
    <t>Indeks
izvršenja
01.-12.2023.</t>
  </si>
  <si>
    <t>Indeks
izvršenja
01.-12.2024.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</si>
  <si>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</si>
  <si>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</si>
  <si>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</si>
  <si>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</si>
  <si>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</si>
  <si>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</si>
  <si>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</si>
  <si>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</si>
  <si>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</si>
  <si>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</si>
  <si>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</si>
  <si>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</si>
  <si>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</si>
  <si>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</si>
  <si>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</si>
  <si>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</si>
  <si>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</si>
  <si>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</si>
  <si>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</si>
  <si>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</si>
  <si>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 xml:space="preserve"> 63 Pomoći iz inozemstva i od subjekata unutar općeg proračuna</t>
  </si>
  <si>
    <t xml:space="preserve">  634 Pomoći od izvanproračunskih korisnika</t>
  </si>
  <si>
    <t xml:space="preserve">   6341 Tekuće pomoći od izvanproračunskih korisnika</t>
  </si>
  <si>
    <t xml:space="preserve">  639 Prijenosi između proračunskih korisnika istog proračuna</t>
  </si>
  <si>
    <t xml:space="preserve">   6394 Kapitalni prijenosi između prorač. kor. istog prorač. temelj prijenosa EU sred.</t>
  </si>
  <si>
    <t xml:space="preserve"> 64 Prihodi od imovine</t>
  </si>
  <si>
    <t xml:space="preserve">  641 Prihodi od financijske imovine</t>
  </si>
  <si>
    <t xml:space="preserve">   6413 Kamate na oročena sredstva i depozite po viđenju</t>
  </si>
  <si>
    <t xml:space="preserve">   6415 Prihodi od pozitivnih tečajnih razlika i razlika zbog primjene valutne klauzule</t>
  </si>
  <si>
    <t xml:space="preserve"> 65 Prihodi od upravnih i admin. pristojbi, pristojbi po posebn.propisima i naknada</t>
  </si>
  <si>
    <t xml:space="preserve">  652 Prihodi po posebnim propisima</t>
  </si>
  <si>
    <t xml:space="preserve">   6526 Ostali nespomenuti prihodi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</si>
  <si>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</si>
  <si>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</si>
  <si>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6614 Prihodi od prodaje proizvoda i robe</t>
  </si>
  <si>
    <t xml:space="preserve">   6615 Prihodi od pruženih usluga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</si>
  <si>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</si>
  <si>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</si>
  <si>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</si>
  <si>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</si>
  <si>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 xml:space="preserve"> 68 Kazne, upravne mjere i ostali prihodi</t>
  </si>
  <si>
    <t xml:space="preserve">  683 Ostali prihodi</t>
  </si>
  <si>
    <t xml:space="preserve">   6831 Ostali prihodi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</si>
  <si>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</si>
  <si>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</si>
  <si>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</si>
  <si>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</si>
  <si>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</si>
  <si>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 3112 Plaće u naravi</t>
  </si>
  <si>
    <t xml:space="preserve">   3114 Plaće za posebne uvjete rada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</si>
  <si>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</si>
  <si>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</si>
  <si>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</si>
  <si>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</si>
  <si>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</si>
  <si>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</si>
  <si>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</si>
  <si>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</si>
  <si>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</si>
  <si>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 3214 Ostale naknade troškova zaposlenima</t>
  </si>
  <si>
    <t xml:space="preserve">  322 Rashodi za materijal i energiju</t>
  </si>
  <si>
    <t xml:space="preserve">   3221 Uredski materijal i ostali materijalni rashodi</t>
  </si>
  <si>
    <t xml:space="preserve">   3222 Materijal i sirovine</t>
  </si>
  <si>
    <t xml:space="preserve">   3223 Energija</t>
  </si>
  <si>
    <t xml:space="preserve">   3224 Materijal i dijelovi za tekuće i investicijsko održavanje</t>
  </si>
  <si>
    <t xml:space="preserve">   3225 Sitni inventar i auto gume</t>
  </si>
  <si>
    <t xml:space="preserve">   3227 Službena, radna i zaštitna odjeća i obuća</t>
  </si>
  <si>
    <t xml:space="preserve">  323 Rashodi za usluge</t>
  </si>
  <si>
    <t xml:space="preserve">   3231 Usluge telefona,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</si>
  <si>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</si>
  <si>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</si>
  <si>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</si>
  <si>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</si>
  <si>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</si>
  <si>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</si>
  <si>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</si>
  <si>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324 Naknade troškova osobama izvan radnog odnosa</t>
  </si>
  <si>
    <t xml:space="preserve">   3241 Naknade troškova osobama izvan radnog odnosa</t>
  </si>
  <si>
    <t xml:space="preserve">  329 Ostali nespomenuti rashodi poslovanja</t>
  </si>
  <si>
    <t xml:space="preserve">   3291 Naknade za rad predstavničkih i izvršnih tijela, povjerenstava i slično</t>
  </si>
  <si>
    <t xml:space="preserve">   3292 Premije osiguranja</t>
  </si>
  <si>
    <t xml:space="preserve">   3293 Reprezentacija</t>
  </si>
  <si>
    <t xml:space="preserve">   3294 Članarine i norme</t>
  </si>
  <si>
    <t xml:space="preserve">   3295 Pristojbe i naknade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</si>
  <si>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</si>
  <si>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</si>
  <si>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</si>
  <si>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</si>
  <si>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  3432 Negativne tečajne razlike i razlike zbog primjene valutne klauzule</t>
  </si>
  <si>
    <t xml:space="preserve">   3433 Zatezne kamate</t>
  </si>
  <si>
    <t xml:space="preserve"> 41 Rashodi za nabavu neproizvedene dugotrajne imovine</t>
  </si>
  <si>
    <t xml:space="preserve">  412 Nematerijalna imovina</t>
  </si>
  <si>
    <t xml:space="preserve">   4123 Licence</t>
  </si>
  <si>
    <t xml:space="preserve"> 42 Rashodi za nabavu proizvedene dugotrajne imovine</t>
  </si>
  <si>
    <t xml:space="preserve">  421 Građevinski objekti</t>
  </si>
  <si>
    <t xml:space="preserve">   4214 Ostali građevinski objekti</t>
  </si>
  <si>
    <t xml:space="preserve">  422 Postrojenja i oprema</t>
  </si>
  <si>
    <t xml:space="preserve">   4221 Uredska oprema i namještaj</t>
  </si>
  <si>
    <t xml:space="preserve">   4223 Oprema za održavanje i zaštitu</t>
  </si>
  <si>
    <t xml:space="preserve">   4225 Instrumenti, uređaji i strojevi</t>
  </si>
  <si>
    <t xml:space="preserve">   4227 Uređaji, strojevi i oprema za ostale namjene</t>
  </si>
  <si>
    <t xml:space="preserve">  424 Knjige, umjetnička djela i ostale izložbene vrijednosti</t>
  </si>
  <si>
    <t xml:space="preserve">   4241 Knjige</t>
  </si>
  <si>
    <t xml:space="preserve">  426 Nematerijalna proizvedena imovina</t>
  </si>
  <si>
    <t xml:space="preserve">   4262 Ulaganja u računalne programe</t>
  </si>
  <si>
    <t xml:space="preserve"> 45 Rashodi za dodatna ulaganja na nefinancijskoj imovini</t>
  </si>
  <si>
    <t xml:space="preserve">  451 Dodatna ulaganja na građevinskim objektima</t>
  </si>
  <si>
    <t xml:space="preserve">   4511 Dodatna ulaganja na građevinskim objektima</t>
  </si>
  <si>
    <t>IZVJEŠTAJ O PRIHODIMA I RASHODIMA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</si>
  <si>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</si>
  <si>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</si>
  <si>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</si>
  <si>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</si>
  <si>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4 PRIHODI ZA POSEBNE NAMJENE</t>
  </si>
  <si>
    <t xml:space="preserve"> 43 Ostali prihodi za posebne namjene</t>
  </si>
  <si>
    <t>5 POMOĆI</t>
  </si>
  <si>
    <t xml:space="preserve"> 52 Ostale pomoći i darovnice</t>
  </si>
  <si>
    <t>IZVJEŠTAJ O RASHODIMA PREMA FUNKCIJSKOJ KLASIFIKACIJI</t>
  </si>
  <si>
    <t xml:space="preserve"> </t>
  </si>
  <si>
    <t xml:space="preserve">  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</si>
  <si>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</si>
  <si>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</si>
  <si>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</si>
  <si>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</si>
  <si>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</si>
  <si>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</si>
  <si>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PROGRAMSKOJ KLASIFIKACIJI</t>
  </si>
  <si>
    <t xml:space="preserve">            Rekapitulacija izvora financiranja</t>
  </si>
  <si>
    <t xml:space="preserve">            11 Iz proračuna</t>
  </si>
  <si>
    <t xml:space="preserve">1.261.312,00 </t>
  </si>
  <si>
    <t xml:space="preserve">            31 Vlastiti prihodi</t>
  </si>
  <si>
    <t xml:space="preserve">176.975,33 </t>
  </si>
  <si>
    <t xml:space="preserve">            43 Ostali prihodi za posebne namjene</t>
  </si>
  <si>
    <t xml:space="preserve">451.480,67 </t>
  </si>
  <si>
    <t xml:space="preserve">            52 Ostale pomoći i darovnice</t>
  </si>
  <si>
    <t xml:space="preserve">11.495,00 </t>
  </si>
  <si>
    <t xml:space="preserve">   </t>
  </si>
  <si>
    <t xml:space="preserve">   A780000 ADMINISTRACIJA I UPRAVLJANJE</t>
  </si>
  <si>
    <t xml:space="preserve">    11 Iz proračuna</t>
  </si>
  <si>
    <t xml:space="preserve">     31 Rashodi za zaposlene</t>
  </si>
  <si>
    <t xml:space="preserve">      3111 Plaće za redovan rad</t>
  </si>
  <si>
    <t xml:space="preserve">      3114 Plaće za posebne uvjete rada</t>
  </si>
  <si>
    <t xml:space="preserve">      3121 Ostali rashodi za zaposlene</t>
  </si>
  <si>
    <t xml:space="preserve">      3132 Doprinosi za obvezno zdravstveno osiguranje</t>
  </si>
  <si>
    <t xml:space="preserve">     32 Materijalni rashodi</t>
  </si>
  <si>
    <t xml:space="preserve">      3211 Službena putovanja</t>
  </si>
  <si>
    <t xml:space="preserve">      3212 Naknade za prijevoz, za rad na terenu i odvojeni život</t>
  </si>
  <si>
    <t xml:space="preserve">      3213 Stručno usavršavanje zaposlenika</t>
  </si>
  <si>
    <t xml:space="preserve">      3221 Uredski materijal i ostali materijalni rashodi</t>
  </si>
  <si>
    <t xml:space="preserve">      3223 Energija</t>
  </si>
  <si>
    <t xml:space="preserve">      3224 Materijal i dijelovi za tekuće i investicijsko održavanje</t>
  </si>
  <si>
    <t xml:space="preserve">      3225 Sitni inventar i auto gume</t>
  </si>
  <si>
    <t xml:space="preserve">      3231 Usluge telefona, pošte i prijevoza</t>
  </si>
  <si>
    <t xml:space="preserve">      3232 Usluge tekućeg i investicijskog održavanja</t>
  </si>
  <si>
    <t xml:space="preserve">      3233 Usluge promidžbe i informiranja</t>
  </si>
  <si>
    <t xml:space="preserve">      3234 Komunalne usluge</t>
  </si>
  <si>
    <t xml:space="preserve">      3237 Intelektualne i osobne usluge</t>
  </si>
  <si>
    <t xml:space="preserve">      3238 Računalne usluge</t>
  </si>
  <si>
    <t xml:space="preserve">      3239 Ostale usluge</t>
  </si>
  <si>
    <t xml:space="preserve">      3292 Premije osiguranja</t>
  </si>
  <si>
    <t xml:space="preserve">     34 Financijski rashodi</t>
  </si>
  <si>
    <t xml:space="preserve">      3431 Bankarske usluge i usluge platnog prometa</t>
  </si>
  <si>
    <t xml:space="preserve">    31 Vlastiti prihodi</t>
  </si>
  <si>
    <t xml:space="preserve">     42 Rashodi za nabavu proizvedene dugotrajne imovine</t>
  </si>
  <si>
    <t xml:space="preserve">      4214 Ostali građevinski objekti</t>
  </si>
  <si>
    <t xml:space="preserve">    43 Ostali prihodi za posebne namjene</t>
  </si>
  <si>
    <t xml:space="preserve">      3112 Plaće u naravi</t>
  </si>
  <si>
    <t xml:space="preserve">      3214 Ostale naknade troškova zaposlenima</t>
  </si>
  <si>
    <t xml:space="preserve">      3222 Materijal i sirovine</t>
  </si>
  <si>
    <t xml:space="preserve">      3227 Službena, radna i zaštitna odjeća i obuća</t>
  </si>
  <si>
    <t xml:space="preserve">      3236 Zdravstvene i veterinarske usluge</t>
  </si>
  <si>
    <t xml:space="preserve">      3241 Naknade troškova osobama izvan radnog odnosa</t>
  </si>
  <si>
    <t xml:space="preserve">      3291 Naknade za rad predstavničkih i izvršnih tijela, povjerenstava i slično</t>
  </si>
  <si>
    <t xml:space="preserve">      3293 Reprezentacija</t>
  </si>
  <si>
    <t xml:space="preserve">      3294 Članarine i norme</t>
  </si>
  <si>
    <t xml:space="preserve">      3295 Pristojbe i naknade</t>
  </si>
  <si>
    <t xml:space="preserve">      3299 Ostali nespomenuti rashodi poslovanja</t>
  </si>
  <si>
    <t xml:space="preserve">      3432 Negativne tečajne razlike i razlike zbog primjene valutne klauzule</t>
  </si>
  <si>
    <t xml:space="preserve">      3433 Zatezne kamate</t>
  </si>
  <si>
    <t xml:space="preserve">     41 Rashodi za nabavu neproizvedene dugotrajne imovine</t>
  </si>
  <si>
    <t xml:space="preserve">      4123 Licence</t>
  </si>
  <si>
    <t xml:space="preserve">      4221 Uredska oprema i namještaj</t>
  </si>
  <si>
    <t xml:space="preserve">      4223 Oprema za održavanje i zaštitu</t>
  </si>
  <si>
    <t xml:space="preserve">      4227 Uređaji, strojevi i oprema za ostale namjene</t>
  </si>
  <si>
    <t xml:space="preserve">      4241 Knjige</t>
  </si>
  <si>
    <t xml:space="preserve">      4262 Ulaganja u računalne programe</t>
  </si>
  <si>
    <t xml:space="preserve">     45 Rashodi za dodatna ulaganja na nefinancijskoj imovini</t>
  </si>
  <si>
    <t xml:space="preserve">      4511 Dodatna ulaganja na građevinskim objektima</t>
  </si>
  <si>
    <t xml:space="preserve">    52 Ostale pomoći i darovnice</t>
  </si>
  <si>
    <t xml:space="preserve">   A780001 PROGRAMI MUZEJSKO-GALERIJSKE DJELATNOSTI</t>
  </si>
  <si>
    <t xml:space="preserve">      4225 Instrumenti, uređaji i strojevi</t>
  </si>
  <si>
    <t>102.691,62</t>
  </si>
  <si>
    <t>189.778,91</t>
  </si>
  <si>
    <t>1.207.466,11</t>
  </si>
  <si>
    <t xml:space="preserve">      3232 Usluge tekućeg i investicijskog održavanja </t>
  </si>
  <si>
    <t xml:space="preserve">42 Rashodi za nabavu proizvedene dugotrajne imovine </t>
  </si>
  <si>
    <t xml:space="preserve">4214 Ostali gaređvinski objekti </t>
  </si>
  <si>
    <t xml:space="preserve">45 rashodi za dodatna ulaganja na nefin. Imovini </t>
  </si>
  <si>
    <t xml:space="preserve">4511 Dodatna ulaganja na građevinskim objektima </t>
  </si>
  <si>
    <t>487.004,85</t>
  </si>
  <si>
    <t>207.509,00</t>
  </si>
  <si>
    <t xml:space="preserve">A780002 ADMINISTRACIJA I UPRAVLJANJE OSTALI IZVORI </t>
  </si>
  <si>
    <t>1.199.369,00</t>
  </si>
  <si>
    <t xml:space="preserve">  6391 Tekući prijenosi između  izvanproračunskih korisnika istog proračuna </t>
  </si>
  <si>
    <t xml:space="preserve">   6632 Kapitalne donacije </t>
  </si>
  <si>
    <t xml:space="preserve">   6631 Tekuće donacije  </t>
  </si>
  <si>
    <t xml:space="preserve">7 Prihodi od prodaje nefinancijske imovine </t>
  </si>
  <si>
    <t xml:space="preserve">72 Prihodi od prodaje proizvedene dugotrajne imovine </t>
  </si>
  <si>
    <t xml:space="preserve">721 Prihod od prodaje građevinskih objekata </t>
  </si>
  <si>
    <t xml:space="preserve">7211 Stambeni objekti </t>
  </si>
  <si>
    <t xml:space="preserve">6432 Prihod od kamata na dane zajmove </t>
  </si>
  <si>
    <t xml:space="preserve">61 Donacije </t>
  </si>
  <si>
    <t xml:space="preserve">71 Prihod od prodaje ili zamjene nefinancijske imovine </t>
  </si>
  <si>
    <t xml:space="preserve">6 DONACIJE </t>
  </si>
  <si>
    <t xml:space="preserve">7 PRIHOD OD PRODAJE ILI ZAMJENE NEFINANCIJSKE IMOVINE </t>
  </si>
  <si>
    <t xml:space="preserve">PREGLED UKUPNIH PRIHODA I RASHODA PO IZVORIMA FINANCIRANJA - DVOR TRAKOŠĆAN </t>
  </si>
  <si>
    <t>Oznaka IF</t>
  </si>
  <si>
    <t xml:space="preserve">Naziv izvora financiranja </t>
  </si>
  <si>
    <t xml:space="preserve">Izvršenje tekućeg plana </t>
  </si>
  <si>
    <t xml:space="preserve">Indeks </t>
  </si>
  <si>
    <t xml:space="preserve">Opći prihodi i primici </t>
  </si>
  <si>
    <t xml:space="preserve">DONOS </t>
  </si>
  <si>
    <t xml:space="preserve">ODNOS </t>
  </si>
  <si>
    <t>3</t>
  </si>
  <si>
    <t xml:space="preserve">Vlastiti prihodi </t>
  </si>
  <si>
    <t xml:space="preserve">4 </t>
  </si>
  <si>
    <t xml:space="preserve">Prihodi za posebne namjene </t>
  </si>
  <si>
    <t xml:space="preserve">5 </t>
  </si>
  <si>
    <t>Pomoći</t>
  </si>
  <si>
    <t xml:space="preserve">Donacije </t>
  </si>
  <si>
    <t>DONOS</t>
  </si>
  <si>
    <t xml:space="preserve">Ukupni prihodi </t>
  </si>
  <si>
    <t>Ukupni rashodi</t>
  </si>
  <si>
    <t xml:space="preserve">UKUPNO DONOS </t>
  </si>
  <si>
    <t xml:space="preserve">UKUPNO ODNOS </t>
  </si>
  <si>
    <t xml:space="preserve">Tekući plan </t>
  </si>
  <si>
    <t xml:space="preserve">Prihod od prodaje </t>
  </si>
  <si>
    <t xml:space="preserve">Eu fond </t>
  </si>
  <si>
    <t xml:space="preserve">Ukupno ugovorena sredstva </t>
  </si>
  <si>
    <t xml:space="preserve">Ukupno uplaćena sredstva </t>
  </si>
  <si>
    <t>Od 01.01.2024.-31.12.2024.</t>
  </si>
  <si>
    <t xml:space="preserve">Agencija za plaćanje u poljoprivredi, ribarstvu, i ruralnom razvoju </t>
  </si>
  <si>
    <t xml:space="preserve">UKUPNO: </t>
  </si>
  <si>
    <t>Fond za zaštitu okoliša i energetsku učinkovitost</t>
  </si>
  <si>
    <t xml:space="preserve">93 - Vlastiti prihodi - višak </t>
  </si>
  <si>
    <t>94 - Prihodi za posebne namjene - višak</t>
  </si>
  <si>
    <t>483.653,63</t>
  </si>
  <si>
    <t xml:space="preserve">082- Služba kulture </t>
  </si>
  <si>
    <t xml:space="preserve">08- Rekreacija, kultura i religija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</si>
</sst>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#,##0.00_ ;[Red]\-#,##0.00\ "/>
    <numFmt numFmtId="165" formatCode="#,##0.00\ &quot;kn&quot;"/>
    <numFmt numFmtId="166" formatCode="#,##0.00\ [$€-41A]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</font>
    <font>
      <b/>
      <i/>
      <sz val="12"/>
      <color rgb="FF002060"/>
      <name val="Calibri"/>
      <family val="2"/>
    </font>
    <font>
      <b/>
      <sz val="14"/>
      <color rgb="FF002060"/>
      <name val="Calibri"/>
      <family val="2"/>
    </font>
    <font>
      <sz val="12"/>
      <color rgb="FF002060"/>
      <name val="Calibri"/>
      <family val="2"/>
    </font>
    <font>
      <b/>
      <sz val="12"/>
      <color rgb="FF002060"/>
      <name val="Calibri"/>
      <family val="2"/>
    </font>
    <font>
      <i/>
      <sz val="12"/>
      <color rgb="FF002060"/>
      <name val="Calibri"/>
      <family val="2"/>
    </font>
    <font>
      <i/>
      <sz val="16"/>
      <color rgb="FFFF0000"/>
      <name val="Calibri"/>
      <family val="2"/>
    </font>
    <font>
      <b/>
      <sz val="12"/>
      <color rgb="FF002060"/>
      <name val="Calibri"/>
      <family val="2"/>
      <charset val="238"/>
    </font>
    <font>
      <b/>
      <i/>
      <sz val="12"/>
      <color rgb="FF00206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6795556505021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5117038483843"/>
        <bgColor auto="1"/>
      </patternFill>
    </fill>
    <fill>
      <patternFill patternType="solid">
        <fgColor theme="5" tint="0.79995117038483843"/>
        <bgColor auto="1"/>
      </patternFill>
    </fill>
    <fill>
      <patternFill patternType="solid">
        <fgColor theme="7" tint="0.79995117038483843"/>
        <bgColor auto="1"/>
      </patternFill>
    </fill>
    <fill>
      <patternFill patternType="solid">
        <fgColor theme="8" tint="0.79995117038483843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8" fillId="0" borderId="0"/>
    <xf numFmtId="0" fontId="1" fillId="0" borderId="0"/>
    <xf numFmtId="44" fontId="27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10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10" fontId="1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quotePrefix="1" applyFont="1"/>
    <xf numFmtId="0" fontId="14" fillId="3" borderId="2" xfId="0" applyFont="1" applyFill="1" applyBorder="1" applyAlignment="1">
      <alignment horizontal="left" vertical="center"/>
    </xf>
    <xf numFmtId="164" fontId="14" fillId="3" borderId="2" xfId="0" applyNumberFormat="1" applyFont="1" applyFill="1" applyBorder="1" applyAlignment="1">
      <alignment horizontal="right" vertical="center"/>
    </xf>
    <xf numFmtId="10" fontId="14" fillId="3" borderId="2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/>
    </xf>
    <xf numFmtId="164" fontId="15" fillId="4" borderId="3" xfId="0" applyNumberFormat="1" applyFont="1" applyFill="1" applyBorder="1" applyAlignment="1">
      <alignment horizontal="right" vertical="center"/>
    </xf>
    <xf numFmtId="10" fontId="15" fillId="4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164" fontId="10" fillId="5" borderId="3" xfId="0" applyNumberFormat="1" applyFont="1" applyFill="1" applyBorder="1" applyAlignment="1">
      <alignment horizontal="right" vertical="center"/>
    </xf>
    <xf numFmtId="10" fontId="10" fillId="5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164" fontId="12" fillId="0" borderId="3" xfId="0" applyNumberFormat="1" applyFont="1" applyBorder="1" applyAlignment="1">
      <alignment horizontal="right" vertical="center"/>
    </xf>
    <xf numFmtId="10" fontId="12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0" fontId="6" fillId="2" borderId="4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16" fillId="0" borderId="5" xfId="0" applyFont="1" applyBorder="1" applyAlignment="1">
      <alignment vertical="center"/>
    </xf>
    <xf numFmtId="164" fontId="16" fillId="0" borderId="6" xfId="0" applyNumberFormat="1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49" fontId="16" fillId="0" borderId="0" xfId="0" applyNumberFormat="1" applyFont="1" applyAlignment="1">
      <alignment horizontal="right" vertical="center"/>
    </xf>
    <xf numFmtId="10" fontId="16" fillId="0" borderId="0" xfId="0" applyNumberFormat="1" applyFont="1" applyAlignment="1">
      <alignment horizontal="center" vertical="center"/>
    </xf>
    <xf numFmtId="0" fontId="17" fillId="6" borderId="3" xfId="0" applyFont="1" applyFill="1" applyBorder="1" applyAlignment="1">
      <alignment horizontal="left" vertical="center"/>
    </xf>
    <xf numFmtId="164" fontId="17" fillId="6" borderId="3" xfId="0" applyNumberFormat="1" applyFont="1" applyFill="1" applyBorder="1" applyAlignment="1">
      <alignment horizontal="right" vertical="center"/>
    </xf>
    <xf numFmtId="10" fontId="17" fillId="6" borderId="3" xfId="0" applyNumberFormat="1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left" vertical="center"/>
    </xf>
    <xf numFmtId="164" fontId="12" fillId="7" borderId="3" xfId="0" applyNumberFormat="1" applyFont="1" applyFill="1" applyBorder="1" applyAlignment="1">
      <alignment horizontal="right" vertical="center"/>
    </xf>
    <xf numFmtId="10" fontId="12" fillId="7" borderId="3" xfId="0" applyNumberFormat="1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vertical="center"/>
    </xf>
    <xf numFmtId="164" fontId="12" fillId="8" borderId="3" xfId="0" applyNumberFormat="1" applyFont="1" applyFill="1" applyBorder="1" applyAlignment="1">
      <alignment horizontal="right" vertical="center"/>
    </xf>
    <xf numFmtId="10" fontId="12" fillId="8" borderId="3" xfId="0" applyNumberFormat="1" applyFont="1" applyFill="1" applyBorder="1" applyAlignment="1">
      <alignment horizontal="center" vertical="center"/>
    </xf>
    <xf numFmtId="49" fontId="0" fillId="0" borderId="0" xfId="0" applyNumberFormat="1"/>
    <xf numFmtId="164" fontId="0" fillId="0" borderId="0" xfId="0" applyNumberFormat="1"/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/>
    <xf numFmtId="0" fontId="12" fillId="0" borderId="0" xfId="0" applyFont="1" applyAlignment="1">
      <alignment horizontal="left"/>
    </xf>
    <xf numFmtId="0" fontId="10" fillId="9" borderId="3" xfId="0" applyFont="1" applyFill="1" applyBorder="1" applyAlignment="1">
      <alignment vertical="center"/>
    </xf>
    <xf numFmtId="0" fontId="10" fillId="9" borderId="3" xfId="0" applyFont="1" applyFill="1" applyBorder="1" applyAlignment="1">
      <alignment horizontal="left" vertical="center"/>
    </xf>
    <xf numFmtId="164" fontId="10" fillId="9" borderId="3" xfId="0" applyNumberFormat="1" applyFont="1" applyFill="1" applyBorder="1" applyAlignment="1">
      <alignment horizontal="right" vertical="center"/>
    </xf>
    <xf numFmtId="10" fontId="10" fillId="9" borderId="3" xfId="0" applyNumberFormat="1" applyFont="1" applyFill="1" applyBorder="1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2" fontId="0" fillId="0" borderId="0" xfId="0" applyNumberFormat="1"/>
    <xf numFmtId="165" fontId="0" fillId="0" borderId="0" xfId="0" applyNumberFormat="1"/>
    <xf numFmtId="10" fontId="0" fillId="0" borderId="0" xfId="0" applyNumberFormat="1" applyAlignment="1">
      <alignment horizontal="center"/>
    </xf>
    <xf numFmtId="164" fontId="12" fillId="0" borderId="8" xfId="0" applyNumberFormat="1" applyFont="1" applyBorder="1" applyAlignment="1">
      <alignment horizontal="right" vertical="center"/>
    </xf>
    <xf numFmtId="44" fontId="0" fillId="0" borderId="0" xfId="0" applyNumberFormat="1"/>
    <xf numFmtId="164" fontId="10" fillId="10" borderId="3" xfId="0" applyNumberFormat="1" applyFont="1" applyFill="1" applyBorder="1" applyAlignment="1">
      <alignment horizontal="right" vertical="center"/>
    </xf>
    <xf numFmtId="10" fontId="10" fillId="10" borderId="3" xfId="0" applyNumberFormat="1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vertical="center"/>
    </xf>
    <xf numFmtId="164" fontId="6" fillId="2" borderId="9" xfId="0" applyNumberFormat="1" applyFont="1" applyFill="1" applyBorder="1" applyAlignment="1">
      <alignment vertical="center"/>
    </xf>
    <xf numFmtId="10" fontId="6" fillId="2" borderId="9" xfId="0" applyNumberFormat="1" applyFont="1" applyFill="1" applyBorder="1" applyAlignment="1">
      <alignment horizontal="center" vertical="center"/>
    </xf>
    <xf numFmtId="0" fontId="17" fillId="11" borderId="3" xfId="0" applyFont="1" applyFill="1" applyBorder="1" applyAlignment="1">
      <alignment vertical="center"/>
    </xf>
    <xf numFmtId="164" fontId="17" fillId="11" borderId="3" xfId="0" applyNumberFormat="1" applyFont="1" applyFill="1" applyBorder="1" applyAlignment="1">
      <alignment horizontal="right" vertical="center"/>
    </xf>
    <xf numFmtId="10" fontId="17" fillId="11" borderId="3" xfId="0" applyNumberFormat="1" applyFont="1" applyFill="1" applyBorder="1" applyAlignment="1">
      <alignment horizontal="center" vertical="center"/>
    </xf>
    <xf numFmtId="0" fontId="12" fillId="13" borderId="3" xfId="0" applyFont="1" applyFill="1" applyBorder="1" applyAlignment="1">
      <alignment vertical="center"/>
    </xf>
    <xf numFmtId="164" fontId="12" fillId="13" borderId="3" xfId="0" applyNumberFormat="1" applyFont="1" applyFill="1" applyBorder="1" applyAlignment="1">
      <alignment horizontal="right" vertical="center"/>
    </xf>
    <xf numFmtId="10" fontId="12" fillId="13" borderId="3" xfId="0" applyNumberFormat="1" applyFont="1" applyFill="1" applyBorder="1" applyAlignment="1">
      <alignment horizontal="center" vertical="center"/>
    </xf>
    <xf numFmtId="0" fontId="17" fillId="12" borderId="3" xfId="0" applyFont="1" applyFill="1" applyBorder="1" applyAlignment="1">
      <alignment vertical="center"/>
    </xf>
    <xf numFmtId="164" fontId="17" fillId="12" borderId="3" xfId="0" applyNumberFormat="1" applyFont="1" applyFill="1" applyBorder="1" applyAlignment="1">
      <alignment horizontal="right" vertical="center"/>
    </xf>
    <xf numFmtId="10" fontId="17" fillId="12" borderId="3" xfId="0" applyNumberFormat="1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vertical="center"/>
    </xf>
    <xf numFmtId="164" fontId="14" fillId="11" borderId="7" xfId="0" applyNumberFormat="1" applyFont="1" applyFill="1" applyBorder="1" applyAlignment="1">
      <alignment horizontal="right" vertical="center"/>
    </xf>
    <xf numFmtId="10" fontId="14" fillId="11" borderId="7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164" fontId="14" fillId="0" borderId="3" xfId="0" applyNumberFormat="1" applyFont="1" applyBorder="1" applyAlignment="1">
      <alignment horizontal="right" vertical="center"/>
    </xf>
    <xf numFmtId="10" fontId="14" fillId="0" borderId="3" xfId="0" applyNumberFormat="1" applyFont="1" applyBorder="1" applyAlignment="1">
      <alignment horizontal="center" vertical="center"/>
    </xf>
    <xf numFmtId="0" fontId="14" fillId="11" borderId="3" xfId="0" applyFont="1" applyFill="1" applyBorder="1" applyAlignment="1">
      <alignment vertical="center"/>
    </xf>
    <xf numFmtId="164" fontId="14" fillId="11" borderId="3" xfId="0" applyNumberFormat="1" applyFont="1" applyFill="1" applyBorder="1" applyAlignment="1">
      <alignment horizontal="right" vertical="center"/>
    </xf>
    <xf numFmtId="10" fontId="14" fillId="11" borderId="3" xfId="0" applyNumberFormat="1" applyFont="1" applyFill="1" applyBorder="1" applyAlignment="1">
      <alignment horizontal="center" vertical="center"/>
    </xf>
    <xf numFmtId="3" fontId="19" fillId="14" borderId="0" xfId="1" quotePrefix="1" applyNumberFormat="1" applyFont="1" applyFill="1" applyAlignment="1">
      <alignment horizontal="center" vertical="center"/>
    </xf>
    <xf numFmtId="3" fontId="19" fillId="14" borderId="0" xfId="1" applyNumberFormat="1" applyFont="1" applyFill="1" applyAlignment="1">
      <alignment vertical="center"/>
    </xf>
    <xf numFmtId="0" fontId="1" fillId="0" borderId="0" xfId="2"/>
    <xf numFmtId="3" fontId="21" fillId="14" borderId="0" xfId="1" applyNumberFormat="1" applyFont="1" applyFill="1"/>
    <xf numFmtId="0" fontId="21" fillId="14" borderId="0" xfId="1" applyFont="1" applyFill="1" applyAlignment="1">
      <alignment horizontal="center"/>
    </xf>
    <xf numFmtId="3" fontId="22" fillId="14" borderId="1" xfId="1" applyNumberFormat="1" applyFont="1" applyFill="1" applyBorder="1" applyAlignment="1">
      <alignment horizontal="center" vertical="center" wrapText="1"/>
    </xf>
    <xf numFmtId="3" fontId="22" fillId="14" borderId="10" xfId="1" applyNumberFormat="1" applyFont="1" applyFill="1" applyBorder="1" applyAlignment="1">
      <alignment horizontal="center" vertical="center"/>
    </xf>
    <xf numFmtId="3" fontId="22" fillId="14" borderId="1" xfId="1" applyNumberFormat="1" applyFont="1" applyFill="1" applyBorder="1" applyAlignment="1">
      <alignment horizontal="center" vertical="center"/>
    </xf>
    <xf numFmtId="49" fontId="19" fillId="14" borderId="11" xfId="1" applyNumberFormat="1" applyFont="1" applyFill="1" applyBorder="1" applyAlignment="1">
      <alignment horizontal="center" vertical="center"/>
    </xf>
    <xf numFmtId="49" fontId="19" fillId="14" borderId="12" xfId="1" applyNumberFormat="1" applyFont="1" applyFill="1" applyBorder="1" applyAlignment="1">
      <alignment vertical="center"/>
    </xf>
    <xf numFmtId="0" fontId="23" fillId="14" borderId="13" xfId="1" applyFont="1" applyFill="1" applyBorder="1" applyAlignment="1">
      <alignment horizontal="center" vertical="center"/>
    </xf>
    <xf numFmtId="3" fontId="24" fillId="14" borderId="14" xfId="1" applyNumberFormat="1" applyFont="1" applyFill="1" applyBorder="1" applyAlignment="1">
      <alignment horizontal="center" vertical="center"/>
    </xf>
    <xf numFmtId="3" fontId="23" fillId="14" borderId="15" xfId="1" applyNumberFormat="1" applyFont="1" applyFill="1" applyBorder="1" applyAlignment="1">
      <alignment vertical="center"/>
    </xf>
    <xf numFmtId="49" fontId="19" fillId="14" borderId="1" xfId="1" applyNumberFormat="1" applyFont="1" applyFill="1" applyBorder="1" applyAlignment="1">
      <alignment horizontal="center" vertical="center"/>
    </xf>
    <xf numFmtId="49" fontId="19" fillId="14" borderId="1" xfId="1" applyNumberFormat="1" applyFont="1" applyFill="1" applyBorder="1" applyAlignment="1">
      <alignment horizontal="right" vertical="center"/>
    </xf>
    <xf numFmtId="0" fontId="25" fillId="14" borderId="1" xfId="1" applyFont="1" applyFill="1" applyBorder="1" applyAlignment="1">
      <alignment horizontal="right" vertical="center"/>
    </xf>
    <xf numFmtId="3" fontId="23" fillId="14" borderId="1" xfId="1" applyNumberFormat="1" applyFont="1" applyFill="1" applyBorder="1" applyAlignment="1">
      <alignment vertical="center"/>
    </xf>
    <xf numFmtId="49" fontId="21" fillId="14" borderId="1" xfId="1" applyNumberFormat="1" applyFont="1" applyFill="1" applyBorder="1" applyAlignment="1">
      <alignment vertical="center"/>
    </xf>
    <xf numFmtId="4" fontId="21" fillId="14" borderId="1" xfId="1" applyNumberFormat="1" applyFont="1" applyFill="1" applyBorder="1" applyAlignment="1">
      <alignment horizontal="right" vertical="center"/>
    </xf>
    <xf numFmtId="3" fontId="21" fillId="14" borderId="1" xfId="1" applyNumberFormat="1" applyFont="1" applyFill="1" applyBorder="1" applyAlignment="1">
      <alignment horizontal="right" vertical="center"/>
    </xf>
    <xf numFmtId="4" fontId="25" fillId="14" borderId="1" xfId="1" applyNumberFormat="1" applyFont="1" applyFill="1" applyBorder="1" applyAlignment="1">
      <alignment horizontal="right" vertical="center"/>
    </xf>
    <xf numFmtId="3" fontId="19" fillId="14" borderId="1" xfId="1" applyNumberFormat="1" applyFont="1" applyFill="1" applyBorder="1" applyAlignment="1">
      <alignment horizontal="right" vertical="center"/>
    </xf>
    <xf numFmtId="49" fontId="19" fillId="14" borderId="1" xfId="1" applyNumberFormat="1" applyFont="1" applyFill="1" applyBorder="1" applyAlignment="1">
      <alignment vertical="center"/>
    </xf>
    <xf numFmtId="4" fontId="23" fillId="14" borderId="1" xfId="1" applyNumberFormat="1" applyFont="1" applyFill="1" applyBorder="1" applyAlignment="1">
      <alignment horizontal="right"/>
    </xf>
    <xf numFmtId="3" fontId="23" fillId="14" borderId="1" xfId="1" applyNumberFormat="1" applyFont="1" applyFill="1" applyBorder="1" applyAlignment="1">
      <alignment horizontal="right"/>
    </xf>
    <xf numFmtId="4" fontId="19" fillId="14" borderId="1" xfId="1" applyNumberFormat="1" applyFont="1" applyFill="1" applyBorder="1" applyAlignment="1">
      <alignment horizontal="right" vertical="center"/>
    </xf>
    <xf numFmtId="4" fontId="23" fillId="14" borderId="1" xfId="1" applyNumberFormat="1" applyFont="1" applyFill="1" applyBorder="1" applyAlignment="1">
      <alignment horizontal="right" vertical="center"/>
    </xf>
    <xf numFmtId="3" fontId="23" fillId="14" borderId="1" xfId="1" applyNumberFormat="1" applyFont="1" applyFill="1" applyBorder="1" applyAlignment="1">
      <alignment horizontal="right" vertical="center"/>
    </xf>
    <xf numFmtId="4" fontId="19" fillId="14" borderId="1" xfId="1" applyNumberFormat="1" applyFont="1" applyFill="1" applyBorder="1" applyAlignment="1">
      <alignment horizontal="right"/>
    </xf>
    <xf numFmtId="3" fontId="19" fillId="14" borderId="1" xfId="1" applyNumberFormat="1" applyFont="1" applyFill="1" applyBorder="1" applyAlignment="1">
      <alignment horizontal="right"/>
    </xf>
    <xf numFmtId="3" fontId="25" fillId="0" borderId="1" xfId="1" applyNumberFormat="1" applyFont="1" applyBorder="1" applyAlignment="1">
      <alignment horizontal="center"/>
    </xf>
    <xf numFmtId="3" fontId="26" fillId="0" borderId="1" xfId="1" applyNumberFormat="1" applyFont="1" applyBorder="1"/>
    <xf numFmtId="4" fontId="21" fillId="0" borderId="1" xfId="1" applyNumberFormat="1" applyFont="1" applyBorder="1"/>
    <xf numFmtId="3" fontId="21" fillId="0" borderId="1" xfId="1" applyNumberFormat="1" applyFont="1" applyBorder="1"/>
    <xf numFmtId="3" fontId="25" fillId="0" borderId="1" xfId="1" applyNumberFormat="1" applyFont="1" applyBorder="1" applyAlignment="1">
      <alignment horizontal="right"/>
    </xf>
    <xf numFmtId="4" fontId="25" fillId="0" borderId="1" xfId="1" applyNumberFormat="1" applyFont="1" applyBorder="1"/>
    <xf numFmtId="3" fontId="25" fillId="0" borderId="1" xfId="1" applyNumberFormat="1" applyFont="1" applyBorder="1"/>
    <xf numFmtId="3" fontId="21" fillId="0" borderId="0" xfId="1" applyNumberFormat="1" applyFont="1"/>
    <xf numFmtId="3" fontId="25" fillId="0" borderId="1" xfId="1" applyNumberFormat="1" applyFont="1" applyBorder="1" applyAlignment="1">
      <alignment horizontal="left"/>
    </xf>
    <xf numFmtId="49" fontId="21" fillId="14" borderId="1" xfId="1" applyNumberFormat="1" applyFont="1" applyFill="1" applyBorder="1" applyAlignment="1">
      <alignment vertical="center" wrapText="1"/>
    </xf>
    <xf numFmtId="166" fontId="21" fillId="14" borderId="1" xfId="3" applyNumberFormat="1" applyFont="1" applyFill="1" applyBorder="1" applyAlignment="1">
      <alignment horizontal="right" vertical="center"/>
    </xf>
    <xf numFmtId="166" fontId="21" fillId="14" borderId="1" xfId="1" applyNumberFormat="1" applyFont="1" applyFill="1" applyBorder="1" applyAlignment="1">
      <alignment horizontal="right" vertical="center"/>
    </xf>
    <xf numFmtId="166" fontId="25" fillId="14" borderId="1" xfId="1" applyNumberFormat="1" applyFont="1" applyFill="1" applyBorder="1" applyAlignment="1">
      <alignment horizontal="right" vertical="center"/>
    </xf>
    <xf numFmtId="0" fontId="28" fillId="0" borderId="3" xfId="0" applyFont="1" applyBorder="1" applyAlignment="1">
      <alignment vertical="center"/>
    </xf>
    <xf numFmtId="164" fontId="28" fillId="0" borderId="3" xfId="0" applyNumberFormat="1" applyFont="1" applyBorder="1" applyAlignment="1">
      <alignment horizontal="right" vertical="center"/>
    </xf>
    <xf numFmtId="10" fontId="28" fillId="0" borderId="3" xfId="0" applyNumberFormat="1" applyFont="1" applyBorder="1" applyAlignment="1">
      <alignment horizontal="center" vertical="center"/>
    </xf>
    <xf numFmtId="0" fontId="28" fillId="7" borderId="3" xfId="0" applyFont="1" applyFill="1" applyBorder="1" applyAlignment="1">
      <alignment horizontal="left" vertical="center"/>
    </xf>
    <xf numFmtId="164" fontId="28" fillId="7" borderId="3" xfId="0" applyNumberFormat="1" applyFont="1" applyFill="1" applyBorder="1" applyAlignment="1">
      <alignment horizontal="right" vertical="center"/>
    </xf>
    <xf numFmtId="10" fontId="28" fillId="7" borderId="3" xfId="0" applyNumberFormat="1" applyFont="1" applyFill="1" applyBorder="1" applyAlignment="1">
      <alignment horizontal="center" vertical="center"/>
    </xf>
    <xf numFmtId="164" fontId="17" fillId="9" borderId="3" xfId="0" applyNumberFormat="1" applyFont="1" applyFill="1" applyBorder="1" applyAlignment="1">
      <alignment horizontal="right" vertical="center"/>
    </xf>
    <xf numFmtId="10" fontId="17" fillId="9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19" fillId="14" borderId="1" xfId="1" applyNumberFormat="1" applyFont="1" applyFill="1" applyBorder="1" applyAlignment="1">
      <alignment horizontal="center"/>
    </xf>
    <xf numFmtId="3" fontId="20" fillId="14" borderId="0" xfId="1" applyNumberFormat="1" applyFont="1" applyFill="1" applyAlignment="1">
      <alignment horizontal="center" vertical="center"/>
    </xf>
    <xf numFmtId="49" fontId="19" fillId="14" borderId="1" xfId="1" applyNumberFormat="1" applyFont="1" applyFill="1" applyBorder="1" applyAlignment="1">
      <alignment horizontal="right" vertical="center"/>
    </xf>
    <xf numFmtId="3" fontId="19" fillId="14" borderId="10" xfId="1" applyNumberFormat="1" applyFont="1" applyFill="1" applyBorder="1" applyAlignment="1">
      <alignment horizontal="center"/>
    </xf>
    <xf numFmtId="3" fontId="19" fillId="14" borderId="16" xfId="1" applyNumberFormat="1" applyFont="1" applyFill="1" applyBorder="1" applyAlignment="1">
      <alignment horizontal="center"/>
    </xf>
    <xf numFmtId="3" fontId="22" fillId="14" borderId="10" xfId="1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">
    <cellStyle name="Normalno" xfId="0" builtinId="0"/>
    <cellStyle name="Normalno 2" xfId="2" xr:uid="{460AF6AE-E32C-4D96-99FC-F677444C7202}"/>
    <cellStyle name="Normalno 3 2" xfId="1" xr:uid="{C6B04C01-2588-4626-BDA1-267ECA1C7506}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SVE\2024\IZVR&#352;ENJE%2030.06.2024\Izvr&#353;enje%202024..xls" TargetMode="External"/><Relationship Id="rId1" Type="http://schemas.openxmlformats.org/officeDocument/2006/relationships/externalLinkPath" Target="SVE/2024/IZVR&#352;ENJE%2030.06.2024/Izvr&#353;enje%202024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onomska "/>
      <sheetName val="Izvori"/>
      <sheetName val="Funkcijska"/>
      <sheetName val="Programska"/>
      <sheetName val="Sažetak"/>
      <sheetName val="Ukupno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zoomScaleNormal="100" workbookViewId="0">
      <pane ySplit="7" topLeftCell="A20" activePane="bottomLeft" state="frozen"/>
      <selection pane="bottomLeft" activeCell="G26" sqref="G26"/>
    </sheetView>
  </sheetViews>
  <sheetFormatPr defaultColWidth="9.140625" defaultRowHeight="15" x14ac:dyDescent="0.25"/>
  <cols>
    <col min="1" max="1" width="74" style="1" customWidth="1"/>
    <col min="2" max="5" width="19.7109375" style="1" customWidth="1"/>
    <col min="6" max="6" width="15" style="1" customWidth="1"/>
    <col min="7" max="7" width="20.7109375" style="1" customWidth="1"/>
  </cols>
  <sheetData>
    <row r="1" spans="1:7" s="2" customFormat="1" ht="30" customHeight="1" x14ac:dyDescent="0.2">
      <c r="A1" s="3" t="s">
        <v>0</v>
      </c>
      <c r="B1" s="4"/>
      <c r="C1" s="4"/>
      <c r="D1" s="4"/>
      <c r="E1" s="4"/>
      <c r="F1" s="4"/>
      <c r="G1" s="4"/>
    </row>
    <row r="2" spans="1:7" s="5" customFormat="1" ht="30" customHeight="1" x14ac:dyDescent="0.25">
      <c r="A2" s="147" t="s">
        <v>1</v>
      </c>
      <c r="B2" s="147"/>
      <c r="C2" s="147"/>
      <c r="D2" s="147"/>
      <c r="E2" s="147"/>
      <c r="F2" s="147"/>
      <c r="G2" s="147"/>
    </row>
    <row r="3" spans="1:7" s="5" customFormat="1" ht="30" customHeight="1" x14ac:dyDescent="0.25">
      <c r="A3" s="146" t="s">
        <v>2</v>
      </c>
      <c r="B3" s="146"/>
      <c r="C3" s="146"/>
      <c r="D3" s="146"/>
      <c r="E3" s="146"/>
      <c r="F3" s="146"/>
      <c r="G3" s="146"/>
    </row>
    <row r="4" spans="1:7" s="6" customFormat="1" ht="24.95" customHeight="1" x14ac:dyDescent="0.3">
      <c r="A4" s="146" t="s">
        <v>3</v>
      </c>
      <c r="B4" s="146"/>
      <c r="C4" s="146"/>
      <c r="D4" s="146"/>
      <c r="E4" s="146"/>
      <c r="F4" s="146"/>
      <c r="G4" s="146"/>
    </row>
    <row r="5" spans="1:7" s="7" customFormat="1" ht="24.95" customHeight="1" x14ac:dyDescent="0.25">
      <c r="A5" s="8" t="s">
        <v>4</v>
      </c>
      <c r="B5" s="9"/>
      <c r="C5" s="9"/>
      <c r="D5" s="9"/>
      <c r="E5" s="9"/>
      <c r="F5" s="9"/>
      <c r="G5" s="9"/>
    </row>
    <row r="6" spans="1:7" ht="57.6" customHeight="1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7" s="11" customFormat="1" ht="15.95" customHeight="1" x14ac:dyDescent="0.25">
      <c r="A7" s="12" t="s">
        <v>12</v>
      </c>
      <c r="B7" s="12">
        <f>COLUMN()</f>
        <v>2</v>
      </c>
      <c r="C7" s="12">
        <f>COLUMN()</f>
        <v>3</v>
      </c>
      <c r="D7" s="12">
        <f>COLUMN()</f>
        <v>4</v>
      </c>
      <c r="E7" s="12">
        <f>COLUMN()</f>
        <v>5</v>
      </c>
      <c r="F7" s="12" t="str">
        <f>_xlfn.CONCAT(TEXT(COLUMN(),"@")," (",TEXT(E7,"@")," / ",TEXT(B7,"@"),")")</f>
        <v>6 (5 / 2)</v>
      </c>
      <c r="G7" s="12" t="str">
        <f>_xlfn.CONCAT(TEXT(COLUMN(),"@")," (",TEXT(E7,"@")," / ",TEXT(D7,"@"),")")</f>
        <v>7 (5 / 4)</v>
      </c>
    </row>
    <row r="8" spans="1:7" s="11" customFormat="1" ht="24.95" customHeight="1" x14ac:dyDescent="0.25">
      <c r="A8" s="13" t="s">
        <v>13</v>
      </c>
      <c r="B8" s="14">
        <v>1147026</v>
      </c>
      <c r="C8" s="14">
        <v>1672232</v>
      </c>
      <c r="D8" s="14">
        <v>1835504</v>
      </c>
      <c r="E8" s="14">
        <v>1859197.42</v>
      </c>
      <c r="F8" s="15">
        <f>E8/B8</f>
        <v>1.6208851586624888</v>
      </c>
      <c r="G8" s="15">
        <f>E8/D8</f>
        <v>1.0129084000906563</v>
      </c>
    </row>
    <row r="9" spans="1:7" s="11" customFormat="1" ht="24.95" customHeight="1" x14ac:dyDescent="0.25">
      <c r="A9" s="13" t="s">
        <v>14</v>
      </c>
      <c r="B9" s="14">
        <v>13245</v>
      </c>
      <c r="C9" s="14">
        <v>0</v>
      </c>
      <c r="D9" s="14">
        <v>0</v>
      </c>
      <c r="E9" s="14">
        <v>0</v>
      </c>
      <c r="F9" s="15">
        <f t="shared" ref="F8:F14" si="0">IF(B9&lt;&gt;0,E9/B9,"-")</f>
        <v>0</v>
      </c>
      <c r="G9" s="15">
        <v>0</v>
      </c>
    </row>
    <row r="10" spans="1:7" s="16" customFormat="1" ht="30" customHeight="1" x14ac:dyDescent="0.25">
      <c r="A10" s="17" t="s">
        <v>15</v>
      </c>
      <c r="B10" s="18">
        <f>B8+B9</f>
        <v>1160271</v>
      </c>
      <c r="C10" s="18">
        <f>C8+C9</f>
        <v>1672232</v>
      </c>
      <c r="D10" s="18">
        <f>D8+D9</f>
        <v>1835504</v>
      </c>
      <c r="E10" s="18">
        <f>E8+E9</f>
        <v>1859197.42</v>
      </c>
      <c r="F10" s="19">
        <f t="shared" si="0"/>
        <v>1.6023820469528238</v>
      </c>
      <c r="G10" s="19">
        <f t="shared" ref="G8:G12" si="1">IF(D10&lt;&gt;0,E10/D10,"-")</f>
        <v>1.0129084000906563</v>
      </c>
    </row>
    <row r="11" spans="1:7" s="11" customFormat="1" ht="24.95" customHeight="1" x14ac:dyDescent="0.25">
      <c r="A11" s="13" t="s">
        <v>16</v>
      </c>
      <c r="B11" s="14">
        <v>602335</v>
      </c>
      <c r="C11" s="14">
        <v>1338986</v>
      </c>
      <c r="D11" s="14">
        <v>1420597</v>
      </c>
      <c r="E11" s="14">
        <v>1384789.61</v>
      </c>
      <c r="F11" s="15">
        <f>E11/B11</f>
        <v>2.2990356031112258</v>
      </c>
      <c r="G11" s="15">
        <f>E11/D11</f>
        <v>0.97479412528676335</v>
      </c>
    </row>
    <row r="12" spans="1:7" s="11" customFormat="1" ht="24.95" customHeight="1" x14ac:dyDescent="0.25">
      <c r="A12" s="13" t="s">
        <v>17</v>
      </c>
      <c r="B12" s="14">
        <v>410714</v>
      </c>
      <c r="C12" s="14">
        <v>562277</v>
      </c>
      <c r="D12" s="14">
        <v>593053</v>
      </c>
      <c r="E12" s="14">
        <v>598800.66</v>
      </c>
      <c r="F12" s="15">
        <f>E12/B12</f>
        <v>1.4579504472698765</v>
      </c>
      <c r="G12" s="15">
        <f>E12/D12</f>
        <v>1.0096916464464392</v>
      </c>
    </row>
    <row r="13" spans="1:7" ht="30" customHeight="1" x14ac:dyDescent="0.25">
      <c r="A13" s="17" t="s">
        <v>18</v>
      </c>
      <c r="B13" s="18">
        <f>B11+B12</f>
        <v>1013049</v>
      </c>
      <c r="C13" s="18">
        <f>C11+C12</f>
        <v>1901263</v>
      </c>
      <c r="D13" s="18">
        <f>D11+D12</f>
        <v>2013650</v>
      </c>
      <c r="E13" s="18">
        <f>E11+E12</f>
        <v>1983590.27</v>
      </c>
      <c r="F13" s="19">
        <f>E13/B13</f>
        <v>1.9580398085383826</v>
      </c>
      <c r="G13" s="19">
        <f>E13/D13</f>
        <v>0.98507201847391557</v>
      </c>
    </row>
    <row r="14" spans="1:7" ht="30" customHeight="1" x14ac:dyDescent="0.25">
      <c r="A14" s="17" t="s">
        <v>19</v>
      </c>
      <c r="B14" s="18">
        <f>B8+B9-B11-B12</f>
        <v>147222</v>
      </c>
      <c r="C14" s="18">
        <f>C8+C9-C11-C12</f>
        <v>-229031</v>
      </c>
      <c r="D14" s="18">
        <f>D8+D9-D11-D12</f>
        <v>-178146</v>
      </c>
      <c r="E14" s="18">
        <f>E8+E9-E11-E12</f>
        <v>-124392.85000000021</v>
      </c>
      <c r="F14" s="19">
        <f>E14/B14</f>
        <v>-0.84493384140957339</v>
      </c>
      <c r="G14" s="19">
        <f>E14/D14</f>
        <v>0.6982635029694757</v>
      </c>
    </row>
    <row r="15" spans="1:7" x14ac:dyDescent="0.25">
      <c r="A15" s="20"/>
      <c r="B15" s="21"/>
      <c r="C15" s="21"/>
      <c r="D15" s="21"/>
      <c r="E15" s="21"/>
      <c r="F15" s="22"/>
      <c r="G15" s="22"/>
    </row>
    <row r="16" spans="1:7" x14ac:dyDescent="0.25">
      <c r="A16" s="20"/>
      <c r="B16" s="21"/>
      <c r="C16" s="21"/>
      <c r="D16" s="21"/>
      <c r="E16" s="21"/>
      <c r="F16" s="22"/>
      <c r="G16" s="22"/>
    </row>
    <row r="17" spans="1:7" s="7" customFormat="1" ht="21.75" customHeight="1" x14ac:dyDescent="0.2">
      <c r="A17" s="23" t="s">
        <v>20</v>
      </c>
      <c r="B17" s="9"/>
      <c r="C17" s="9"/>
      <c r="D17" s="9"/>
      <c r="E17" s="9"/>
      <c r="F17" s="9"/>
      <c r="G17" s="9"/>
    </row>
    <row r="18" spans="1:7" ht="57.6" customHeight="1" x14ac:dyDescent="0.25">
      <c r="A18" s="10" t="s">
        <v>5</v>
      </c>
      <c r="B18" s="10" t="str">
        <f t="shared" ref="B18:G18" si="2">B6</f>
        <v>Ostvarenje /
Izvršenje
01.-12.2023.</v>
      </c>
      <c r="C18" s="10" t="str">
        <f t="shared" si="2"/>
        <v>Izvorni plan
2024.</v>
      </c>
      <c r="D18" s="10" t="str">
        <f t="shared" si="2"/>
        <v>Tekući plan
2024.</v>
      </c>
      <c r="E18" s="10" t="str">
        <f t="shared" si="2"/>
        <v>Ostvarenje /
Izvršenje
01.-12.2024.</v>
      </c>
      <c r="F18" s="10" t="str">
        <f t="shared" si="2"/>
        <v>Indeks
izvršenja
01.-12.2023.</v>
      </c>
      <c r="G18" s="10" t="str">
        <f t="shared" si="2"/>
        <v>Indeks
izvršenja
01.-12.2024.</v>
      </c>
    </row>
    <row r="19" spans="1:7" s="11" customFormat="1" ht="15.95" customHeight="1" x14ac:dyDescent="0.25">
      <c r="A19" s="12" t="s">
        <v>12</v>
      </c>
      <c r="B19" s="12">
        <f>COLUMN()</f>
        <v>2</v>
      </c>
      <c r="C19" s="12">
        <f>COLUMN()</f>
        <v>3</v>
      </c>
      <c r="D19" s="12">
        <f>COLUMN()</f>
        <v>4</v>
      </c>
      <c r="E19" s="12">
        <f>COLUMN()</f>
        <v>5</v>
      </c>
      <c r="F19" s="12" t="str">
        <f>_xlfn.CONCAT(TEXT(COLUMN(),"@")," (",TEXT(E19,"@")," / ",TEXT(B19,"@"),")")</f>
        <v>6 (5 / 2)</v>
      </c>
      <c r="G19" s="12" t="str">
        <f>_xlfn.CONCAT(TEXT(COLUMN(),"@")," (",TEXT(E19,"@")," / ",TEXT(D19,"@"),")")</f>
        <v>7 (5 / 4)</v>
      </c>
    </row>
    <row r="20" spans="1:7" s="11" customFormat="1" ht="24.95" customHeight="1" x14ac:dyDescent="0.25">
      <c r="A20" s="13" t="s">
        <v>21</v>
      </c>
      <c r="B20" s="14">
        <v>0</v>
      </c>
      <c r="C20" s="14">
        <v>0</v>
      </c>
      <c r="D20" s="14">
        <v>0</v>
      </c>
      <c r="E20" s="14">
        <v>0</v>
      </c>
      <c r="F20" s="15" t="str">
        <f t="shared" ref="F20:F26" si="3">IF(B20&lt;&gt;0,E20/B20,"-")</f>
        <v>-</v>
      </c>
      <c r="G20" s="15" t="str">
        <f t="shared" ref="G20:G26" si="4">IF(D20&lt;&gt;0,E20/D20,"-")</f>
        <v>-</v>
      </c>
    </row>
    <row r="21" spans="1:7" s="11" customFormat="1" ht="24.95" customHeight="1" x14ac:dyDescent="0.25">
      <c r="A21" s="13" t="s">
        <v>22</v>
      </c>
      <c r="B21" s="14">
        <v>0</v>
      </c>
      <c r="C21" s="14">
        <v>0</v>
      </c>
      <c r="D21" s="14">
        <v>0</v>
      </c>
      <c r="E21" s="14">
        <v>0</v>
      </c>
      <c r="F21" s="15" t="str">
        <f t="shared" si="3"/>
        <v>-</v>
      </c>
      <c r="G21" s="15" t="str">
        <f t="shared" si="4"/>
        <v>-</v>
      </c>
    </row>
    <row r="22" spans="1:7" s="11" customFormat="1" ht="30" customHeight="1" x14ac:dyDescent="0.25">
      <c r="A22" s="17" t="s">
        <v>23</v>
      </c>
      <c r="B22" s="18">
        <f>B20-B21</f>
        <v>0</v>
      </c>
      <c r="C22" s="18">
        <f>C20-C21</f>
        <v>0</v>
      </c>
      <c r="D22" s="18">
        <f>D20-D21</f>
        <v>0</v>
      </c>
      <c r="E22" s="18">
        <f>E20-E21</f>
        <v>0</v>
      </c>
      <c r="F22" s="19" t="str">
        <f t="shared" si="3"/>
        <v>-</v>
      </c>
      <c r="G22" s="19" t="str">
        <f t="shared" si="4"/>
        <v>-</v>
      </c>
    </row>
    <row r="23" spans="1:7" s="11" customFormat="1" ht="24.95" customHeight="1" x14ac:dyDescent="0.25">
      <c r="A23" s="13" t="s">
        <v>24</v>
      </c>
      <c r="B23" s="14">
        <v>327064</v>
      </c>
      <c r="C23" s="14">
        <v>312512.75</v>
      </c>
      <c r="D23" s="14">
        <v>435121.24</v>
      </c>
      <c r="E23" s="14">
        <v>435121.24</v>
      </c>
      <c r="F23" s="15">
        <f>E23/B23</f>
        <v>1.330385612601815</v>
      </c>
      <c r="G23" s="15">
        <f>E23/D23</f>
        <v>1</v>
      </c>
    </row>
    <row r="24" spans="1:7" s="11" customFormat="1" ht="24.95" customHeight="1" x14ac:dyDescent="0.25">
      <c r="A24" s="13" t="s">
        <v>25</v>
      </c>
      <c r="B24" s="14">
        <v>435121.24</v>
      </c>
      <c r="C24" s="14">
        <v>83481.75</v>
      </c>
      <c r="D24" s="14">
        <v>256975.24</v>
      </c>
      <c r="E24" s="14">
        <v>310728.39</v>
      </c>
      <c r="F24" s="15">
        <f>E24/B24</f>
        <v>0.71411910390768329</v>
      </c>
      <c r="G24" s="15">
        <f>E24/D24</f>
        <v>1.2091763782378413</v>
      </c>
    </row>
    <row r="25" spans="1:7" ht="30" customHeight="1" x14ac:dyDescent="0.25">
      <c r="A25" s="17" t="s">
        <v>26</v>
      </c>
      <c r="B25" s="18">
        <v>-147222</v>
      </c>
      <c r="C25" s="18">
        <f>C20-C21+C23-C24</f>
        <v>229031</v>
      </c>
      <c r="D25" s="18">
        <f>D23-D24</f>
        <v>178146</v>
      </c>
      <c r="E25" s="18">
        <f>E20-E21+E23-E24</f>
        <v>124392.84999999998</v>
      </c>
      <c r="F25" s="19">
        <f>E25/B25</f>
        <v>-0.84493384140957173</v>
      </c>
      <c r="G25" s="19">
        <f>E25/D25</f>
        <v>0.69826350296947437</v>
      </c>
    </row>
    <row r="26" spans="1:7" ht="30" customHeight="1" x14ac:dyDescent="0.25">
      <c r="A26" s="17" t="s">
        <v>27</v>
      </c>
      <c r="B26" s="18">
        <v>0</v>
      </c>
      <c r="C26" s="18">
        <f>C14+C25</f>
        <v>0</v>
      </c>
      <c r="D26" s="18">
        <f>D14+D23-D24</f>
        <v>0</v>
      </c>
      <c r="E26" s="18">
        <f>E14+E25</f>
        <v>-2.3283064365386963E-10</v>
      </c>
      <c r="F26" s="19" t="str">
        <f t="shared" si="3"/>
        <v>-</v>
      </c>
      <c r="G26" s="19" t="str">
        <f t="shared" si="4"/>
        <v>-</v>
      </c>
    </row>
    <row r="27" spans="1:7" x14ac:dyDescent="0.25">
      <c r="A27" s="11"/>
      <c r="B27" s="11"/>
      <c r="C27" s="11"/>
      <c r="D27" s="11"/>
      <c r="E27" s="11"/>
      <c r="F27" s="11"/>
      <c r="G27" s="11"/>
    </row>
    <row r="28" spans="1:7" x14ac:dyDescent="0.25">
      <c r="A28" s="11"/>
      <c r="B28" s="11"/>
      <c r="C28" s="11"/>
      <c r="D28" s="11"/>
      <c r="E28" s="11"/>
      <c r="F28" s="11"/>
      <c r="G28" s="11"/>
    </row>
    <row r="29" spans="1:7" x14ac:dyDescent="0.25">
      <c r="C29" s="24"/>
    </row>
  </sheetData>
  <mergeCells count="3">
    <mergeCell ref="A4:G4"/>
    <mergeCell ref="A2:G2"/>
    <mergeCell ref="A3:G3"/>
  </mergeCells>
  <pageMargins left="0.39370078740157499" right="0.39370078740157499" top="0.39370078740157499" bottom="0.511811023622047" header="0" footer="0.31496062992126"/>
  <pageSetup paperSize="9" scale="73" fitToHeight="0" orientation="landscape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5"/>
  <sheetViews>
    <sheetView zoomScaleNormal="100" workbookViewId="0">
      <pane ySplit="6" topLeftCell="A120" activePane="bottomLeft" state="frozen"/>
      <selection pane="bottomLeft" activeCell="F160" sqref="F160"/>
    </sheetView>
  </sheetViews>
  <sheetFormatPr defaultColWidth="9.140625" defaultRowHeight="15" x14ac:dyDescent="0.25"/>
  <cols>
    <col min="1" max="1" width="73.7109375" style="1" customWidth="1"/>
    <col min="2" max="5" width="19.7109375" style="1" customWidth="1"/>
    <col min="6" max="7" width="15" style="1" customWidth="1"/>
    <col min="9" max="9" width="17.85546875" customWidth="1"/>
  </cols>
  <sheetData>
    <row r="1" spans="1:7" s="5" customFormat="1" ht="30" customHeight="1" x14ac:dyDescent="0.25">
      <c r="A1" s="146" t="s">
        <v>2</v>
      </c>
      <c r="B1" s="146"/>
      <c r="C1" s="146"/>
      <c r="D1" s="146"/>
      <c r="E1" s="146"/>
      <c r="F1" s="146"/>
      <c r="G1" s="146"/>
    </row>
    <row r="2" spans="1:7" s="5" customFormat="1" ht="30" customHeight="1" x14ac:dyDescent="0.25">
      <c r="A2" s="146" t="s">
        <v>28</v>
      </c>
      <c r="B2" s="146"/>
      <c r="C2" s="146"/>
      <c r="D2" s="146"/>
      <c r="E2" s="146"/>
      <c r="F2" s="146"/>
      <c r="G2" s="146"/>
    </row>
    <row r="3" spans="1:7" s="6" customFormat="1" ht="24.95" customHeight="1" x14ac:dyDescent="0.3">
      <c r="A3" s="146" t="s">
        <v>29</v>
      </c>
      <c r="B3" s="146"/>
      <c r="C3" s="146"/>
      <c r="D3" s="146"/>
      <c r="E3" s="146"/>
      <c r="F3" s="146"/>
      <c r="G3" s="146"/>
    </row>
    <row r="4" spans="1:7" s="7" customFormat="1" ht="24.95" customHeight="1" x14ac:dyDescent="0.25">
      <c r="A4" s="8" t="s">
        <v>30</v>
      </c>
      <c r="B4" s="9"/>
      <c r="C4" s="9"/>
      <c r="D4" s="9"/>
      <c r="E4" s="9"/>
      <c r="F4" s="9"/>
      <c r="G4" s="9"/>
    </row>
    <row r="5" spans="1:7" ht="57.6" customHeight="1" x14ac:dyDescent="0.25">
      <c r="A5" s="10" t="s">
        <v>31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</row>
    <row r="6" spans="1:7" s="11" customFormat="1" ht="15.95" customHeight="1" x14ac:dyDescent="0.25">
      <c r="A6" s="12" t="s">
        <v>12</v>
      </c>
      <c r="B6" s="12">
        <f>COLUMN()</f>
        <v>2</v>
      </c>
      <c r="C6" s="12">
        <v>3</v>
      </c>
      <c r="D6" s="12">
        <f>COLUMN()</f>
        <v>4</v>
      </c>
      <c r="E6" s="12">
        <f>COLUMN()</f>
        <v>5</v>
      </c>
      <c r="F6" s="12" t="str">
        <f>_xlfn.CONCAT(TEXT(COLUMN(),"@")," (",TEXT(E6,"@")," / ",TEXT(B6,"@"),")")</f>
        <v>6 (5 / 2)</v>
      </c>
      <c r="G6" s="12" t="str">
        <f>_xlfn.CONCAT(TEXT(COLUMN(),"@")," (",TEXT(E6,"@")," / ",TEXT(D6,"@"),")")</f>
        <v>7 (5 / 4)</v>
      </c>
    </row>
    <row r="7" spans="1:7" x14ac:dyDescent="0.25">
      <c r="A7" s="25" t="s">
        <v>13</v>
      </c>
      <c r="B7" s="26">
        <f>B8+B14+B19+B22+B28+B32+B36</f>
        <v>1160270.78</v>
      </c>
      <c r="C7" s="26">
        <v>1672232</v>
      </c>
      <c r="D7" s="26">
        <f>SUBTOTAL(9,D10:D34)</f>
        <v>1835504</v>
      </c>
      <c r="E7" s="26">
        <f>SUBTOTAL(9,E10:E34)</f>
        <v>1859197.4200000002</v>
      </c>
      <c r="F7" s="27">
        <f t="shared" ref="F7:F39" si="0">IF(B7&lt;&gt;0,E7/B7,"-")</f>
        <v>1.6023823507819444</v>
      </c>
      <c r="G7" s="27">
        <f>E7/D7</f>
        <v>1.0129084000906563</v>
      </c>
    </row>
    <row r="8" spans="1:7" x14ac:dyDescent="0.25">
      <c r="A8" s="28" t="s">
        <v>32</v>
      </c>
      <c r="B8" s="29">
        <f>B9+B11</f>
        <v>25308.559999999998</v>
      </c>
      <c r="C8" s="29">
        <v>15900</v>
      </c>
      <c r="D8" s="29">
        <f>SUBTOTAL(9,D10:D13)</f>
        <v>134135</v>
      </c>
      <c r="E8" s="29">
        <f>SUBTOTAL(9,E10:E13)</f>
        <v>134957.79999999999</v>
      </c>
      <c r="F8" s="30">
        <f t="shared" si="0"/>
        <v>5.3324961989145176</v>
      </c>
      <c r="G8" s="30">
        <f>E8/D8</f>
        <v>1.0061341186118462</v>
      </c>
    </row>
    <row r="9" spans="1:7" x14ac:dyDescent="0.25">
      <c r="A9" s="31" t="s">
        <v>33</v>
      </c>
      <c r="B9" s="32">
        <f>SUBTOTAL(9,B10:B10)</f>
        <v>15808.56</v>
      </c>
      <c r="C9" s="32">
        <f>C10</f>
        <v>15900</v>
      </c>
      <c r="D9" s="32">
        <f>SUBTOTAL(9,D10:D10)</f>
        <v>26067</v>
      </c>
      <c r="E9" s="32">
        <f>SUBTOTAL(9,E10:E10)</f>
        <v>21989.64</v>
      </c>
      <c r="F9" s="33">
        <f t="shared" si="0"/>
        <v>1.3909957643200899</v>
      </c>
      <c r="G9" s="33">
        <f t="shared" ref="G9:G18" si="1">E9/D9</f>
        <v>0.84358153987800666</v>
      </c>
    </row>
    <row r="10" spans="1:7" x14ac:dyDescent="0.25">
      <c r="A10" s="34" t="s">
        <v>34</v>
      </c>
      <c r="B10" s="35">
        <v>15808.56</v>
      </c>
      <c r="C10" s="35">
        <v>15900</v>
      </c>
      <c r="D10" s="35">
        <v>26067</v>
      </c>
      <c r="E10" s="35">
        <v>21989.64</v>
      </c>
      <c r="F10" s="36">
        <f t="shared" si="0"/>
        <v>1.3909957643200899</v>
      </c>
      <c r="G10" s="36">
        <f t="shared" si="1"/>
        <v>0.84358153987800666</v>
      </c>
    </row>
    <row r="11" spans="1:7" x14ac:dyDescent="0.25">
      <c r="A11" s="31" t="s">
        <v>35</v>
      </c>
      <c r="B11" s="32">
        <v>9500</v>
      </c>
      <c r="C11" s="32">
        <v>0</v>
      </c>
      <c r="D11" s="32">
        <f>SUBTOTAL(9,D13:D13)</f>
        <v>108068</v>
      </c>
      <c r="E11" s="32">
        <f>SUBTOTAL(9,E13:E13)</f>
        <v>112968.16</v>
      </c>
      <c r="F11" s="33">
        <f t="shared" si="0"/>
        <v>11.891385263157895</v>
      </c>
      <c r="G11" s="33">
        <f t="shared" si="1"/>
        <v>1.0453433023651775</v>
      </c>
    </row>
    <row r="12" spans="1:7" x14ac:dyDescent="0.25">
      <c r="A12" s="73" t="s">
        <v>215</v>
      </c>
      <c r="B12" s="71">
        <v>9500</v>
      </c>
      <c r="C12" s="71">
        <v>0</v>
      </c>
      <c r="D12" s="71">
        <v>0</v>
      </c>
      <c r="E12" s="71">
        <v>0</v>
      </c>
      <c r="F12" s="72">
        <f>E12/B12</f>
        <v>0</v>
      </c>
      <c r="G12" s="72">
        <v>0</v>
      </c>
    </row>
    <row r="13" spans="1:7" x14ac:dyDescent="0.25">
      <c r="A13" s="34" t="s">
        <v>36</v>
      </c>
      <c r="B13" s="35">
        <v>0</v>
      </c>
      <c r="C13" s="35">
        <v>0</v>
      </c>
      <c r="D13" s="35">
        <v>108068</v>
      </c>
      <c r="E13" s="35">
        <v>112968.16</v>
      </c>
      <c r="F13" s="36" t="str">
        <f t="shared" si="0"/>
        <v>-</v>
      </c>
      <c r="G13" s="36">
        <f t="shared" si="1"/>
        <v>1.0453433023651775</v>
      </c>
    </row>
    <row r="14" spans="1:7" x14ac:dyDescent="0.25">
      <c r="A14" s="28" t="s">
        <v>37</v>
      </c>
      <c r="B14" s="29">
        <f>SUBTOTAL(9,B16:B18)</f>
        <v>61.86</v>
      </c>
      <c r="C14" s="29">
        <v>20</v>
      </c>
      <c r="D14" s="29">
        <f>SUBTOTAL(9,D16:D18)</f>
        <v>0</v>
      </c>
      <c r="E14" s="29">
        <f>SUBTOTAL(9,E16:E18)</f>
        <v>3.2</v>
      </c>
      <c r="F14" s="30">
        <f t="shared" si="0"/>
        <v>5.1729712253475592E-2</v>
      </c>
      <c r="G14" s="30" t="e">
        <f t="shared" si="1"/>
        <v>#DIV/0!</v>
      </c>
    </row>
    <row r="15" spans="1:7" x14ac:dyDescent="0.25">
      <c r="A15" s="31" t="s">
        <v>38</v>
      </c>
      <c r="B15" s="32">
        <f>SUBTOTAL(9,B16:B18)</f>
        <v>61.86</v>
      </c>
      <c r="C15" s="32">
        <f>C16+C18</f>
        <v>20</v>
      </c>
      <c r="D15" s="32">
        <f>SUBTOTAL(9,D16:D18)</f>
        <v>0</v>
      </c>
      <c r="E15" s="32">
        <f>SUBTOTAL(9,E16:E18)</f>
        <v>3.2</v>
      </c>
      <c r="F15" s="33">
        <f t="shared" si="0"/>
        <v>5.1729712253475592E-2</v>
      </c>
      <c r="G15" s="33" t="e">
        <f t="shared" si="1"/>
        <v>#DIV/0!</v>
      </c>
    </row>
    <row r="16" spans="1:7" x14ac:dyDescent="0.25">
      <c r="A16" s="34" t="s">
        <v>39</v>
      </c>
      <c r="B16" s="35">
        <v>4.3</v>
      </c>
      <c r="C16" s="35">
        <v>17</v>
      </c>
      <c r="D16" s="35">
        <v>0</v>
      </c>
      <c r="E16" s="35">
        <v>3.2</v>
      </c>
      <c r="F16" s="36">
        <f t="shared" si="0"/>
        <v>0.74418604651162801</v>
      </c>
      <c r="G16" s="36" t="e">
        <f t="shared" si="1"/>
        <v>#DIV/0!</v>
      </c>
    </row>
    <row r="17" spans="1:9" x14ac:dyDescent="0.25">
      <c r="A17" s="34" t="s">
        <v>222</v>
      </c>
      <c r="B17" s="35">
        <v>43.51</v>
      </c>
      <c r="C17" s="35">
        <v>0</v>
      </c>
      <c r="D17" s="35">
        <v>0</v>
      </c>
      <c r="E17" s="35">
        <v>0</v>
      </c>
      <c r="F17" s="36">
        <v>0</v>
      </c>
      <c r="G17" s="36">
        <v>0</v>
      </c>
    </row>
    <row r="18" spans="1:9" x14ac:dyDescent="0.25">
      <c r="A18" s="34" t="s">
        <v>40</v>
      </c>
      <c r="B18" s="35">
        <v>14.05</v>
      </c>
      <c r="C18" s="35">
        <v>3</v>
      </c>
      <c r="D18" s="35">
        <v>0</v>
      </c>
      <c r="E18" s="35">
        <v>0</v>
      </c>
      <c r="F18" s="36">
        <f t="shared" si="0"/>
        <v>0</v>
      </c>
      <c r="G18" s="36" t="e">
        <f t="shared" si="1"/>
        <v>#DIV/0!</v>
      </c>
    </row>
    <row r="19" spans="1:9" x14ac:dyDescent="0.25">
      <c r="A19" s="28" t="s">
        <v>41</v>
      </c>
      <c r="B19" s="29">
        <f>SUBTOTAL(9,B21:B21)</f>
        <v>335393.61</v>
      </c>
      <c r="C19" s="29">
        <v>309000</v>
      </c>
      <c r="D19" s="29">
        <f>SUBTOTAL(9,D21:D21)</f>
        <v>377000</v>
      </c>
      <c r="E19" s="29">
        <f>SUBTOTAL(9,E21:E21)</f>
        <v>391154</v>
      </c>
      <c r="F19" s="30">
        <f t="shared" si="0"/>
        <v>1.1662535848551199</v>
      </c>
      <c r="G19" s="30">
        <v>1.0373660477453581</v>
      </c>
    </row>
    <row r="20" spans="1:9" x14ac:dyDescent="0.25">
      <c r="A20" s="31" t="s">
        <v>42</v>
      </c>
      <c r="B20" s="32">
        <f>SUBTOTAL(9,B21:B21)</f>
        <v>335393.61</v>
      </c>
      <c r="C20" s="32">
        <f>C21</f>
        <v>309000</v>
      </c>
      <c r="D20" s="32">
        <f>SUBTOTAL(9,D21:D21)</f>
        <v>377000</v>
      </c>
      <c r="E20" s="32">
        <f>SUBTOTAL(9,E21:E21)</f>
        <v>391154</v>
      </c>
      <c r="F20" s="33">
        <f t="shared" si="0"/>
        <v>1.1662535848551199</v>
      </c>
      <c r="G20" s="33">
        <f>E20/D20</f>
        <v>1.0375437665782494</v>
      </c>
      <c r="I20" s="57"/>
    </row>
    <row r="21" spans="1:9" x14ac:dyDescent="0.25">
      <c r="A21" s="34" t="s">
        <v>43</v>
      </c>
      <c r="B21" s="35">
        <v>335393.61</v>
      </c>
      <c r="C21" s="35">
        <v>309000</v>
      </c>
      <c r="D21" s="35">
        <v>377000</v>
      </c>
      <c r="E21" s="35">
        <v>391154</v>
      </c>
      <c r="F21" s="36">
        <f t="shared" si="0"/>
        <v>1.1662535848551199</v>
      </c>
      <c r="G21" s="36">
        <f>E21/D21</f>
        <v>1.0375437665782494</v>
      </c>
    </row>
    <row r="22" spans="1:9" x14ac:dyDescent="0.25">
      <c r="A22" s="28" t="s">
        <v>44</v>
      </c>
      <c r="B22" s="29">
        <f>B23</f>
        <v>108218.31999999999</v>
      </c>
      <c r="C22" s="29">
        <v>86000</v>
      </c>
      <c r="D22" s="29">
        <f>SUBTOTAL(9,D24:D25)</f>
        <v>120000</v>
      </c>
      <c r="E22" s="29">
        <f>SUBTOTAL(9,E24:E25)</f>
        <v>118994.73000000001</v>
      </c>
      <c r="F22" s="30">
        <f t="shared" si="0"/>
        <v>1.0995802743934671</v>
      </c>
      <c r="G22" s="30">
        <v>0.97588108333333345</v>
      </c>
    </row>
    <row r="23" spans="1:9" x14ac:dyDescent="0.25">
      <c r="A23" s="31" t="s">
        <v>45</v>
      </c>
      <c r="B23" s="32">
        <f>B24+B25+B26+B27</f>
        <v>108218.31999999999</v>
      </c>
      <c r="C23" s="32">
        <f>C24+C25</f>
        <v>86000</v>
      </c>
      <c r="D23" s="32">
        <f>SUBTOTAL(9,D24:D25)</f>
        <v>120000</v>
      </c>
      <c r="E23" s="32">
        <f>SUBTOTAL(9,E24:E25)</f>
        <v>118994.73000000001</v>
      </c>
      <c r="F23" s="33">
        <f t="shared" si="0"/>
        <v>1.0995802743934671</v>
      </c>
      <c r="G23" s="33">
        <f>E23/D23</f>
        <v>0.99162275000000011</v>
      </c>
    </row>
    <row r="24" spans="1:9" x14ac:dyDescent="0.25">
      <c r="A24" s="34" t="s">
        <v>46</v>
      </c>
      <c r="B24" s="35">
        <v>7305.76</v>
      </c>
      <c r="C24" s="35">
        <v>6000</v>
      </c>
      <c r="D24" s="35">
        <v>18000</v>
      </c>
      <c r="E24" s="35">
        <v>15654.88</v>
      </c>
      <c r="F24" s="36">
        <f t="shared" si="0"/>
        <v>2.1428133418015372</v>
      </c>
      <c r="G24" s="36">
        <f>E24/D24</f>
        <v>0.86971555555555546</v>
      </c>
    </row>
    <row r="25" spans="1:9" x14ac:dyDescent="0.25">
      <c r="A25" s="34" t="s">
        <v>47</v>
      </c>
      <c r="B25" s="35">
        <v>94910.76</v>
      </c>
      <c r="C25" s="35">
        <v>80000</v>
      </c>
      <c r="D25" s="35">
        <v>102000</v>
      </c>
      <c r="E25" s="35">
        <v>103339.85</v>
      </c>
      <c r="F25" s="36">
        <f t="shared" si="0"/>
        <v>1.0888106891147011</v>
      </c>
      <c r="G25" s="36">
        <f>E25/D25</f>
        <v>1.0131357843137256</v>
      </c>
    </row>
    <row r="26" spans="1:9" x14ac:dyDescent="0.25">
      <c r="A26" s="34" t="s">
        <v>217</v>
      </c>
      <c r="B26" s="35">
        <v>5791.8</v>
      </c>
      <c r="C26" s="35">
        <v>0</v>
      </c>
      <c r="D26" s="35">
        <v>0</v>
      </c>
      <c r="E26" s="35">
        <v>0</v>
      </c>
      <c r="F26" s="36">
        <f t="shared" si="0"/>
        <v>0</v>
      </c>
      <c r="G26" s="36" t="e">
        <f>E26/D26</f>
        <v>#DIV/0!</v>
      </c>
    </row>
    <row r="27" spans="1:9" x14ac:dyDescent="0.25">
      <c r="A27" s="34" t="s">
        <v>216</v>
      </c>
      <c r="B27" s="35">
        <v>210</v>
      </c>
      <c r="C27" s="35">
        <v>0</v>
      </c>
      <c r="D27" s="35">
        <v>0</v>
      </c>
      <c r="E27" s="35">
        <v>0</v>
      </c>
      <c r="F27" s="36">
        <f t="shared" si="0"/>
        <v>0</v>
      </c>
      <c r="G27" s="36" t="e">
        <f>E27/D27</f>
        <v>#DIV/0!</v>
      </c>
    </row>
    <row r="28" spans="1:9" x14ac:dyDescent="0.25">
      <c r="A28" s="28" t="s">
        <v>48</v>
      </c>
      <c r="B28" s="29">
        <f>SUBTOTAL(9,B30:B31)</f>
        <v>676577.6</v>
      </c>
      <c r="C28" s="29">
        <v>1261312</v>
      </c>
      <c r="D28" s="29">
        <f>SUBTOTAL(9,D30:D31)</f>
        <v>1199369</v>
      </c>
      <c r="E28" s="29">
        <f>SUBTOTAL(9,E30:E31)</f>
        <v>1207466.1100000001</v>
      </c>
      <c r="F28" s="30">
        <f t="shared" si="0"/>
        <v>1.7846675828463729</v>
      </c>
      <c r="G28" s="30">
        <v>0.99064469602557792</v>
      </c>
    </row>
    <row r="29" spans="1:9" x14ac:dyDescent="0.25">
      <c r="A29" s="31" t="s">
        <v>49</v>
      </c>
      <c r="B29" s="32">
        <f>SUBTOTAL(9,B30:B31)</f>
        <v>676577.6</v>
      </c>
      <c r="C29" s="32">
        <f>C30+C31</f>
        <v>667685.96</v>
      </c>
      <c r="D29" s="32">
        <f>SUBTOTAL(9,D30:D31)</f>
        <v>1199369</v>
      </c>
      <c r="E29" s="32">
        <f>SUBTOTAL(9,E30:E31)</f>
        <v>1207466.1100000001</v>
      </c>
      <c r="F29" s="33">
        <f t="shared" si="0"/>
        <v>1.7846675828463729</v>
      </c>
      <c r="G29" s="33">
        <f>E29/D29</f>
        <v>1.0067511416419801</v>
      </c>
    </row>
    <row r="30" spans="1:9" x14ac:dyDescent="0.25">
      <c r="A30" s="34" t="s">
        <v>50</v>
      </c>
      <c r="B30" s="35">
        <v>370826.81999999995</v>
      </c>
      <c r="C30" s="35">
        <v>388675.96</v>
      </c>
      <c r="D30" s="35">
        <v>1046896</v>
      </c>
      <c r="E30" s="35">
        <v>1054993.6000000001</v>
      </c>
      <c r="F30" s="36">
        <f t="shared" si="0"/>
        <v>2.8449765310934096</v>
      </c>
      <c r="G30" s="36">
        <f>E30/D30</f>
        <v>1.0077348657364247</v>
      </c>
    </row>
    <row r="31" spans="1:9" x14ac:dyDescent="0.25">
      <c r="A31" s="34" t="s">
        <v>51</v>
      </c>
      <c r="B31" s="35">
        <v>305750.78000000003</v>
      </c>
      <c r="C31" s="35">
        <v>279010</v>
      </c>
      <c r="D31" s="35">
        <v>152473</v>
      </c>
      <c r="E31" s="35">
        <v>152472.51</v>
      </c>
      <c r="F31" s="36">
        <f t="shared" si="0"/>
        <v>0.49868232552015074</v>
      </c>
      <c r="G31" s="36">
        <f>E31/D31</f>
        <v>0.99999678631626587</v>
      </c>
    </row>
    <row r="32" spans="1:9" x14ac:dyDescent="0.25">
      <c r="A32" s="28" t="s">
        <v>52</v>
      </c>
      <c r="B32" s="29">
        <f>SUBTOTAL(9,B34:B34)</f>
        <v>1465.98</v>
      </c>
      <c r="C32" s="29">
        <v>0</v>
      </c>
      <c r="D32" s="29">
        <f>SUBTOTAL(9,D34:D34)</f>
        <v>5000</v>
      </c>
      <c r="E32" s="29">
        <f>SUBTOTAL(9,E34:E34)</f>
        <v>6621.58</v>
      </c>
      <c r="F32" s="30">
        <f t="shared" si="0"/>
        <v>4.5168283332651198</v>
      </c>
      <c r="G32" s="30">
        <v>0</v>
      </c>
    </row>
    <row r="33" spans="1:7" x14ac:dyDescent="0.25">
      <c r="A33" s="31" t="s">
        <v>53</v>
      </c>
      <c r="B33" s="32">
        <f>SUBTOTAL(9,B34:B34)</f>
        <v>1465.98</v>
      </c>
      <c r="C33" s="32">
        <v>0</v>
      </c>
      <c r="D33" s="32">
        <f>SUBTOTAL(9,D34:D34)</f>
        <v>5000</v>
      </c>
      <c r="E33" s="32">
        <f>SUBTOTAL(9,E34:E34)</f>
        <v>6621.58</v>
      </c>
      <c r="F33" s="33">
        <f t="shared" si="0"/>
        <v>4.5168283332651198</v>
      </c>
      <c r="G33" s="33">
        <f>E33/D33</f>
        <v>1.324316</v>
      </c>
    </row>
    <row r="34" spans="1:7" x14ac:dyDescent="0.25">
      <c r="A34" s="34" t="s">
        <v>54</v>
      </c>
      <c r="B34" s="35">
        <v>1465.98</v>
      </c>
      <c r="C34" s="35">
        <v>0</v>
      </c>
      <c r="D34" s="35">
        <v>5000</v>
      </c>
      <c r="E34" s="35">
        <v>6621.58</v>
      </c>
      <c r="F34" s="36">
        <f t="shared" si="0"/>
        <v>4.5168283332651198</v>
      </c>
      <c r="G34" s="36">
        <f>E34/D34</f>
        <v>1.324316</v>
      </c>
    </row>
    <row r="35" spans="1:7" x14ac:dyDescent="0.25">
      <c r="A35" s="77" t="s">
        <v>218</v>
      </c>
      <c r="B35" s="78">
        <v>13244.85</v>
      </c>
      <c r="C35" s="78">
        <v>0</v>
      </c>
      <c r="D35" s="78">
        <v>0</v>
      </c>
      <c r="E35" s="78">
        <v>0</v>
      </c>
      <c r="F35" s="79">
        <f t="shared" si="0"/>
        <v>0</v>
      </c>
      <c r="G35" s="79" t="e">
        <f>E35/D35</f>
        <v>#DIV/0!</v>
      </c>
    </row>
    <row r="36" spans="1:7" x14ac:dyDescent="0.25">
      <c r="A36" s="80" t="s">
        <v>219</v>
      </c>
      <c r="B36" s="81">
        <v>13244.85</v>
      </c>
      <c r="C36" s="81">
        <v>0</v>
      </c>
      <c r="D36" s="81">
        <v>0</v>
      </c>
      <c r="E36" s="81">
        <v>0</v>
      </c>
      <c r="F36" s="82">
        <v>0</v>
      </c>
      <c r="G36" s="82">
        <v>0</v>
      </c>
    </row>
    <row r="37" spans="1:7" x14ac:dyDescent="0.25">
      <c r="A37" s="83" t="s">
        <v>220</v>
      </c>
      <c r="B37" s="84">
        <v>13244.85</v>
      </c>
      <c r="C37" s="84">
        <v>0</v>
      </c>
      <c r="D37" s="84">
        <v>0</v>
      </c>
      <c r="E37" s="84">
        <v>0</v>
      </c>
      <c r="F37" s="85">
        <v>0</v>
      </c>
      <c r="G37" s="85">
        <v>0</v>
      </c>
    </row>
    <row r="38" spans="1:7" x14ac:dyDescent="0.25">
      <c r="A38" s="34" t="s">
        <v>221</v>
      </c>
      <c r="B38" s="35">
        <v>13244.85</v>
      </c>
      <c r="C38" s="35">
        <v>0</v>
      </c>
      <c r="D38" s="35">
        <v>0</v>
      </c>
      <c r="E38" s="35">
        <v>0</v>
      </c>
      <c r="F38" s="36">
        <v>0</v>
      </c>
      <c r="G38" s="36">
        <v>0</v>
      </c>
    </row>
    <row r="39" spans="1:7" ht="20.100000000000001" customHeight="1" x14ac:dyDescent="0.25">
      <c r="A39" s="74" t="s">
        <v>55</v>
      </c>
      <c r="B39" s="75">
        <f>B7</f>
        <v>1160270.78</v>
      </c>
      <c r="C39" s="75">
        <v>1672232</v>
      </c>
      <c r="D39" s="75">
        <f>D8+D14+D19+D22+D28+D32</f>
        <v>1835504</v>
      </c>
      <c r="E39" s="75">
        <f>IFERROR(SUBTOTAL(9,E10:E34),0)</f>
        <v>1859197.4200000002</v>
      </c>
      <c r="F39" s="76">
        <f t="shared" si="0"/>
        <v>1.6023823507819444</v>
      </c>
      <c r="G39" s="76">
        <f>E39/D39</f>
        <v>1.0129084000906563</v>
      </c>
    </row>
    <row r="40" spans="1:7" x14ac:dyDescent="0.25">
      <c r="A40" s="11"/>
      <c r="B40" s="11"/>
      <c r="C40" s="11"/>
      <c r="D40" s="11"/>
      <c r="E40" s="11"/>
      <c r="F40" s="11"/>
      <c r="G40" s="11"/>
    </row>
    <row r="41" spans="1:7" x14ac:dyDescent="0.25">
      <c r="A41" s="11"/>
      <c r="B41" s="11"/>
      <c r="C41" s="11"/>
      <c r="D41" s="11"/>
      <c r="E41" s="11"/>
      <c r="F41" s="11"/>
      <c r="G41" s="11"/>
    </row>
    <row r="42" spans="1:7" s="7" customFormat="1" ht="24.95" customHeight="1" x14ac:dyDescent="0.25">
      <c r="A42" s="8" t="s">
        <v>56</v>
      </c>
      <c r="B42" s="9"/>
      <c r="C42" s="9"/>
      <c r="D42" s="9"/>
      <c r="E42" s="9"/>
      <c r="F42" s="9"/>
      <c r="G42" s="9"/>
    </row>
    <row r="43" spans="1:7" ht="57.6" customHeight="1" x14ac:dyDescent="0.25">
      <c r="A43" s="40" t="s">
        <v>31</v>
      </c>
      <c r="B43" s="10" t="s">
        <v>6</v>
      </c>
      <c r="C43" s="10" t="s">
        <v>7</v>
      </c>
      <c r="D43" s="10" t="s">
        <v>8</v>
      </c>
      <c r="E43" s="10" t="s">
        <v>9</v>
      </c>
      <c r="F43" s="10" t="s">
        <v>10</v>
      </c>
      <c r="G43" s="10" t="s">
        <v>11</v>
      </c>
    </row>
    <row r="44" spans="1:7" s="11" customFormat="1" ht="15.95" customHeight="1" x14ac:dyDescent="0.25">
      <c r="A44" s="12" t="s">
        <v>12</v>
      </c>
      <c r="B44" s="12">
        <f>COLUMN()</f>
        <v>2</v>
      </c>
      <c r="C44" s="12">
        <v>3</v>
      </c>
      <c r="D44" s="12">
        <f>COLUMN()</f>
        <v>4</v>
      </c>
      <c r="E44" s="12">
        <f>COLUMN()</f>
        <v>5</v>
      </c>
      <c r="F44" s="12" t="str">
        <f>_xlfn.CONCAT(TEXT(COLUMN(),"@")," (",TEXT(E44,"@")," / ",TEXT(B44,"@"),")")</f>
        <v>6 (5 / 2)</v>
      </c>
      <c r="G44" s="12" t="str">
        <f>_xlfn.CONCAT(TEXT(COLUMN(),"@")," (",TEXT(E44,"@")," / ",TEXT(D44,"@"),")")</f>
        <v>7 (5 / 4)</v>
      </c>
    </row>
    <row r="45" spans="1:7" x14ac:dyDescent="0.25">
      <c r="A45" s="25" t="s">
        <v>16</v>
      </c>
      <c r="B45" s="26">
        <f>SUBTOTAL(9,B48:B90)</f>
        <v>602335.2300000001</v>
      </c>
      <c r="C45" s="26">
        <v>1338986</v>
      </c>
      <c r="D45" s="26">
        <f>D46+D55+D86</f>
        <v>1420597</v>
      </c>
      <c r="E45" s="26">
        <f>SUBTOTAL(9,E48:E90)</f>
        <v>1384789.61</v>
      </c>
      <c r="F45" s="27">
        <f t="shared" ref="F45:F76" si="2">IF(B45&lt;&gt;0,E45/B45,"-")</f>
        <v>2.2990347252309977</v>
      </c>
      <c r="G45" s="27">
        <v>0.94615630752650715</v>
      </c>
    </row>
    <row r="46" spans="1:7" x14ac:dyDescent="0.25">
      <c r="A46" s="28" t="s">
        <v>57</v>
      </c>
      <c r="B46" s="29">
        <f>SUBTOTAL(9,B48:B54)</f>
        <v>310685.19</v>
      </c>
      <c r="C46" s="29">
        <v>520038</v>
      </c>
      <c r="D46" s="29">
        <f>D47+D51+D53</f>
        <v>560494</v>
      </c>
      <c r="E46" s="29">
        <f>SUBTOTAL(9,E48:E54)</f>
        <v>563090.30999999994</v>
      </c>
      <c r="F46" s="30">
        <f t="shared" si="2"/>
        <v>1.8124143928456968</v>
      </c>
      <c r="G46" s="30">
        <v>0.97433159653375723</v>
      </c>
    </row>
    <row r="47" spans="1:7" x14ac:dyDescent="0.25">
      <c r="A47" s="31" t="s">
        <v>58</v>
      </c>
      <c r="B47" s="32">
        <f>SUBTOTAL(9,B48:B50)</f>
        <v>237089.12000000002</v>
      </c>
      <c r="C47" s="32">
        <f>C48+C49+C50</f>
        <v>410417</v>
      </c>
      <c r="D47" s="32">
        <f>SUBTOTAL(9,D48:D50)</f>
        <v>448790</v>
      </c>
      <c r="E47" s="32">
        <f>SUBTOTAL(9,E48:E50)</f>
        <v>451093.77999999997</v>
      </c>
      <c r="F47" s="33">
        <f t="shared" si="2"/>
        <v>1.9026338281571078</v>
      </c>
      <c r="G47" s="33">
        <f>E47/D47</f>
        <v>1.0051333140221483</v>
      </c>
    </row>
    <row r="48" spans="1:7" x14ac:dyDescent="0.25">
      <c r="A48" s="34" t="s">
        <v>59</v>
      </c>
      <c r="B48" s="35">
        <v>229406.81000000003</v>
      </c>
      <c r="C48" s="35">
        <v>403078</v>
      </c>
      <c r="D48" s="35">
        <v>436900</v>
      </c>
      <c r="E48" s="35">
        <v>440590.42</v>
      </c>
      <c r="F48" s="36">
        <f t="shared" si="2"/>
        <v>1.920563822843794</v>
      </c>
      <c r="G48" s="36">
        <f>E48/D48</f>
        <v>1.008446829938201</v>
      </c>
    </row>
    <row r="49" spans="1:9" x14ac:dyDescent="0.25">
      <c r="A49" s="34" t="s">
        <v>60</v>
      </c>
      <c r="B49" s="35">
        <v>6588.76</v>
      </c>
      <c r="C49" s="35">
        <v>5500</v>
      </c>
      <c r="D49" s="35">
        <v>11500</v>
      </c>
      <c r="E49" s="35">
        <v>10121.91</v>
      </c>
      <c r="F49" s="36">
        <f t="shared" si="2"/>
        <v>1.5362389888233901</v>
      </c>
      <c r="G49" s="36">
        <f t="shared" ref="G49:G50" si="3">E49/D49</f>
        <v>0.88016608695652176</v>
      </c>
    </row>
    <row r="50" spans="1:9" x14ac:dyDescent="0.25">
      <c r="A50" s="34" t="s">
        <v>61</v>
      </c>
      <c r="B50" s="35">
        <v>1093.55</v>
      </c>
      <c r="C50" s="35">
        <v>1839</v>
      </c>
      <c r="D50" s="35">
        <v>390</v>
      </c>
      <c r="E50" s="35">
        <v>381.45</v>
      </c>
      <c r="F50" s="36">
        <f t="shared" si="2"/>
        <v>0.34881806958986789</v>
      </c>
      <c r="G50" s="36">
        <f t="shared" si="3"/>
        <v>0.97807692307692307</v>
      </c>
    </row>
    <row r="51" spans="1:9" x14ac:dyDescent="0.25">
      <c r="A51" s="31" t="s">
        <v>62</v>
      </c>
      <c r="B51" s="32">
        <f>SUBTOTAL(9,B52:B52)</f>
        <v>34524.199999999997</v>
      </c>
      <c r="C51" s="32">
        <f>C52</f>
        <v>40517</v>
      </c>
      <c r="D51" s="32">
        <f>SUBTOTAL(9,D52:D52)</f>
        <v>46390</v>
      </c>
      <c r="E51" s="32">
        <f>SUBTOTAL(9,E52:E52)</f>
        <v>47157.11</v>
      </c>
      <c r="F51" s="33">
        <f t="shared" si="2"/>
        <v>1.3659146337931076</v>
      </c>
      <c r="G51" s="33">
        <f>E51/D51</f>
        <v>1.0165361069195948</v>
      </c>
    </row>
    <row r="52" spans="1:9" x14ac:dyDescent="0.25">
      <c r="A52" s="34" t="s">
        <v>63</v>
      </c>
      <c r="B52" s="35">
        <v>34524.199999999997</v>
      </c>
      <c r="C52" s="35">
        <v>40517</v>
      </c>
      <c r="D52" s="35">
        <v>46390</v>
      </c>
      <c r="E52" s="35">
        <v>47157.11</v>
      </c>
      <c r="F52" s="36">
        <f t="shared" si="2"/>
        <v>1.3659146337931076</v>
      </c>
      <c r="G52" s="36">
        <f>E52/D52</f>
        <v>1.0165361069195948</v>
      </c>
    </row>
    <row r="53" spans="1:9" x14ac:dyDescent="0.25">
      <c r="A53" s="31" t="s">
        <v>64</v>
      </c>
      <c r="B53" s="32">
        <f>SUBTOTAL(9,B54:B54)</f>
        <v>39071.870000000003</v>
      </c>
      <c r="C53" s="32">
        <f>C54</f>
        <v>69104</v>
      </c>
      <c r="D53" s="32">
        <f>SUBTOTAL(9,D54:D54)</f>
        <v>65314</v>
      </c>
      <c r="E53" s="32">
        <f>SUBTOTAL(9,E54:E54)</f>
        <v>64839.42</v>
      </c>
      <c r="F53" s="33">
        <f t="shared" si="2"/>
        <v>1.6594910865540859</v>
      </c>
      <c r="G53" s="33">
        <f>E53/D53</f>
        <v>0.99273387022690385</v>
      </c>
    </row>
    <row r="54" spans="1:9" x14ac:dyDescent="0.25">
      <c r="A54" s="34" t="s">
        <v>65</v>
      </c>
      <c r="B54" s="35">
        <v>39071.870000000003</v>
      </c>
      <c r="C54" s="35">
        <v>69104</v>
      </c>
      <c r="D54" s="35">
        <v>65314</v>
      </c>
      <c r="E54" s="35">
        <v>64839.42</v>
      </c>
      <c r="F54" s="36">
        <f t="shared" si="2"/>
        <v>1.6594910865540859</v>
      </c>
      <c r="G54" s="36">
        <f>E54/D54</f>
        <v>0.99273387022690385</v>
      </c>
    </row>
    <row r="55" spans="1:9" x14ac:dyDescent="0.25">
      <c r="A55" s="28" t="s">
        <v>66</v>
      </c>
      <c r="B55" s="29">
        <f>SUBTOTAL(9,B57:B85)</f>
        <v>288542.9599999999</v>
      </c>
      <c r="C55" s="29">
        <v>815990</v>
      </c>
      <c r="D55" s="29">
        <f>SUBTOTAL(9,D57:D85)</f>
        <v>855656</v>
      </c>
      <c r="E55" s="29">
        <f>SUBTOTAL(9,E57:E85)</f>
        <v>816636.53999999992</v>
      </c>
      <c r="F55" s="30">
        <f t="shared" si="2"/>
        <v>2.830207813768876</v>
      </c>
      <c r="G55" s="30">
        <v>0.92615428396458399</v>
      </c>
    </row>
    <row r="56" spans="1:9" x14ac:dyDescent="0.25">
      <c r="A56" s="31" t="s">
        <v>67</v>
      </c>
      <c r="B56" s="32">
        <f>SUBTOTAL(9,B57:B60)</f>
        <v>36315.620000000003</v>
      </c>
      <c r="C56" s="32">
        <f>C57+C58+C59+C60</f>
        <v>61232</v>
      </c>
      <c r="D56" s="32">
        <f>SUBTOTAL(9,D57:D60)</f>
        <v>66268</v>
      </c>
      <c r="E56" s="32">
        <f>SUBTOTAL(9,E57:E60)</f>
        <v>56830.299999999996</v>
      </c>
      <c r="F56" s="33">
        <f t="shared" si="2"/>
        <v>1.5648996217054807</v>
      </c>
      <c r="G56" s="33">
        <f>E56/D56</f>
        <v>0.85758284541558516</v>
      </c>
    </row>
    <row r="57" spans="1:9" x14ac:dyDescent="0.25">
      <c r="A57" s="34" t="s">
        <v>68</v>
      </c>
      <c r="B57" s="35">
        <v>12023.34</v>
      </c>
      <c r="C57" s="35">
        <v>13233</v>
      </c>
      <c r="D57" s="35">
        <v>10136</v>
      </c>
      <c r="E57" s="35">
        <v>10475.91</v>
      </c>
      <c r="F57" s="36">
        <f t="shared" si="2"/>
        <v>0.8712978257289572</v>
      </c>
      <c r="G57" s="36">
        <f>E57/D57</f>
        <v>1.0335349250197317</v>
      </c>
    </row>
    <row r="58" spans="1:9" x14ac:dyDescent="0.25">
      <c r="A58" s="34" t="s">
        <v>69</v>
      </c>
      <c r="B58" s="35">
        <v>16928.560000000001</v>
      </c>
      <c r="C58" s="35">
        <v>32300</v>
      </c>
      <c r="D58" s="35">
        <v>36800</v>
      </c>
      <c r="E58" s="35">
        <v>33096.07</v>
      </c>
      <c r="F58" s="36">
        <f t="shared" si="2"/>
        <v>1.9550434295651844</v>
      </c>
      <c r="G58" s="36">
        <f t="shared" ref="G58:G60" si="4">E58/D58</f>
        <v>0.89934972826086956</v>
      </c>
      <c r="I58" s="57"/>
    </row>
    <row r="59" spans="1:9" x14ac:dyDescent="0.25">
      <c r="A59" s="34" t="s">
        <v>70</v>
      </c>
      <c r="B59" s="35">
        <v>6620.56</v>
      </c>
      <c r="C59" s="35">
        <v>15199</v>
      </c>
      <c r="D59" s="35">
        <v>15332</v>
      </c>
      <c r="E59" s="35">
        <v>10056.92</v>
      </c>
      <c r="F59" s="36">
        <f t="shared" si="2"/>
        <v>1.519043706272581</v>
      </c>
      <c r="G59" s="36">
        <f t="shared" si="4"/>
        <v>0.655943125489173</v>
      </c>
    </row>
    <row r="60" spans="1:9" x14ac:dyDescent="0.25">
      <c r="A60" s="34" t="s">
        <v>71</v>
      </c>
      <c r="B60" s="35">
        <v>743.16</v>
      </c>
      <c r="C60" s="35">
        <v>500</v>
      </c>
      <c r="D60" s="35">
        <v>4000</v>
      </c>
      <c r="E60" s="35">
        <v>3201.4</v>
      </c>
      <c r="F60" s="36">
        <f t="shared" si="2"/>
        <v>4.3078206577318481</v>
      </c>
      <c r="G60" s="36">
        <f t="shared" si="4"/>
        <v>0.80035000000000001</v>
      </c>
    </row>
    <row r="61" spans="1:9" x14ac:dyDescent="0.25">
      <c r="A61" s="31" t="s">
        <v>72</v>
      </c>
      <c r="B61" s="32">
        <f>SUBTOTAL(9,B62:B67)</f>
        <v>62461.84</v>
      </c>
      <c r="C61" s="32">
        <f>C62+C63+C65+C64+C66+C67</f>
        <v>106296</v>
      </c>
      <c r="D61" s="32">
        <f>SUBTOTAL(9,D62:D67)</f>
        <v>86363</v>
      </c>
      <c r="E61" s="32">
        <f>SUBTOTAL(9,E62:E67)</f>
        <v>82346.8</v>
      </c>
      <c r="F61" s="33">
        <f t="shared" si="2"/>
        <v>1.3183537340558653</v>
      </c>
      <c r="G61" s="33">
        <f>E61/D61</f>
        <v>0.95349628892002369</v>
      </c>
    </row>
    <row r="62" spans="1:9" x14ac:dyDescent="0.25">
      <c r="A62" s="34" t="s">
        <v>73</v>
      </c>
      <c r="B62" s="35">
        <v>10770.55</v>
      </c>
      <c r="C62" s="35">
        <v>15241</v>
      </c>
      <c r="D62" s="35">
        <v>16132</v>
      </c>
      <c r="E62" s="35">
        <v>16490.310000000001</v>
      </c>
      <c r="F62" s="36">
        <f t="shared" si="2"/>
        <v>1.5310555171277236</v>
      </c>
      <c r="G62" s="36">
        <f>E62/D62</f>
        <v>1.0222111331515003</v>
      </c>
    </row>
    <row r="63" spans="1:9" x14ac:dyDescent="0.25">
      <c r="A63" s="34" t="s">
        <v>74</v>
      </c>
      <c r="B63" s="35">
        <v>2176.4299999999998</v>
      </c>
      <c r="C63" s="35">
        <v>5200</v>
      </c>
      <c r="D63" s="35">
        <v>3000</v>
      </c>
      <c r="E63" s="35">
        <v>1427.69</v>
      </c>
      <c r="F63" s="36">
        <f t="shared" si="2"/>
        <v>0.65597790877721784</v>
      </c>
      <c r="G63" s="36">
        <f t="shared" ref="G63:G67" si="5">E63/D63</f>
        <v>0.47589666666666669</v>
      </c>
      <c r="I63" s="57"/>
    </row>
    <row r="64" spans="1:9" x14ac:dyDescent="0.25">
      <c r="A64" s="34" t="s">
        <v>75</v>
      </c>
      <c r="B64" s="35">
        <v>41430.239999999998</v>
      </c>
      <c r="C64" s="35">
        <v>59837</v>
      </c>
      <c r="D64" s="35">
        <v>41748</v>
      </c>
      <c r="E64" s="35">
        <v>41024.17</v>
      </c>
      <c r="F64" s="36">
        <f t="shared" si="2"/>
        <v>0.99019870510042907</v>
      </c>
      <c r="G64" s="36">
        <f t="shared" si="5"/>
        <v>0.98266192392449936</v>
      </c>
    </row>
    <row r="65" spans="1:9" x14ac:dyDescent="0.25">
      <c r="A65" s="34" t="s">
        <v>76</v>
      </c>
      <c r="B65" s="35">
        <v>3563.28</v>
      </c>
      <c r="C65" s="35">
        <v>22055</v>
      </c>
      <c r="D65" s="35">
        <v>20250</v>
      </c>
      <c r="E65" s="35">
        <v>19462.09</v>
      </c>
      <c r="F65" s="36">
        <f t="shared" si="2"/>
        <v>5.4618469500011226</v>
      </c>
      <c r="G65" s="36">
        <f t="shared" si="5"/>
        <v>0.96109086419753087</v>
      </c>
    </row>
    <row r="66" spans="1:9" x14ac:dyDescent="0.25">
      <c r="A66" s="34" t="s">
        <v>77</v>
      </c>
      <c r="B66" s="35">
        <v>2465.39</v>
      </c>
      <c r="C66" s="35">
        <v>2633</v>
      </c>
      <c r="D66" s="35">
        <v>3233</v>
      </c>
      <c r="E66" s="35">
        <v>2172.5700000000002</v>
      </c>
      <c r="F66" s="36">
        <f t="shared" si="2"/>
        <v>0.88122771650732756</v>
      </c>
      <c r="G66" s="36">
        <f t="shared" si="5"/>
        <v>0.67199814413857106</v>
      </c>
    </row>
    <row r="67" spans="1:9" x14ac:dyDescent="0.25">
      <c r="A67" s="34" t="s">
        <v>78</v>
      </c>
      <c r="B67" s="35">
        <v>2055.9499999999998</v>
      </c>
      <c r="C67" s="35">
        <v>1330</v>
      </c>
      <c r="D67" s="35">
        <v>2000</v>
      </c>
      <c r="E67" s="35">
        <v>1769.97</v>
      </c>
      <c r="F67" s="36">
        <f t="shared" si="2"/>
        <v>0.86090128650988607</v>
      </c>
      <c r="G67" s="36">
        <f t="shared" si="5"/>
        <v>0.88498500000000002</v>
      </c>
    </row>
    <row r="68" spans="1:9" x14ac:dyDescent="0.25">
      <c r="A68" s="31" t="s">
        <v>79</v>
      </c>
      <c r="B68" s="32">
        <f>SUBTOTAL(9,B69:B76)</f>
        <v>181861.03999999998</v>
      </c>
      <c r="C68" s="32">
        <f>C69+C70+C71+C72+C73+C74+C75+C76</f>
        <v>618707</v>
      </c>
      <c r="D68" s="32">
        <f>SUBTOTAL(9,D69:D76)</f>
        <v>674192</v>
      </c>
      <c r="E68" s="32">
        <f>SUBTOTAL(9,E69:E76)</f>
        <v>656598.27</v>
      </c>
      <c r="F68" s="33">
        <f t="shared" si="2"/>
        <v>3.6104394322170381</v>
      </c>
      <c r="G68" s="33">
        <f>E68/D68</f>
        <v>0.97390397690865516</v>
      </c>
      <c r="I68" s="57"/>
    </row>
    <row r="69" spans="1:9" x14ac:dyDescent="0.25">
      <c r="A69" s="34" t="s">
        <v>80</v>
      </c>
      <c r="B69" s="35">
        <v>11024.92</v>
      </c>
      <c r="C69" s="35">
        <v>9183</v>
      </c>
      <c r="D69" s="35">
        <v>9069</v>
      </c>
      <c r="E69" s="35">
        <v>8726.49</v>
      </c>
      <c r="F69" s="36">
        <f t="shared" si="2"/>
        <v>0.79152411083255025</v>
      </c>
      <c r="G69" s="36">
        <f>E69/D69</f>
        <v>0.96223288124379758</v>
      </c>
    </row>
    <row r="70" spans="1:9" x14ac:dyDescent="0.25">
      <c r="A70" s="34" t="s">
        <v>81</v>
      </c>
      <c r="B70" s="35">
        <v>28223.15</v>
      </c>
      <c r="C70" s="35">
        <v>197277</v>
      </c>
      <c r="D70" s="35">
        <v>275886</v>
      </c>
      <c r="E70" s="35">
        <v>268581.09999999998</v>
      </c>
      <c r="F70" s="36">
        <f t="shared" si="2"/>
        <v>9.5163403092851073</v>
      </c>
      <c r="G70" s="36">
        <f t="shared" ref="G70:G76" si="6">E70/D70</f>
        <v>0.97352203446351016</v>
      </c>
      <c r="I70" s="70"/>
    </row>
    <row r="71" spans="1:9" x14ac:dyDescent="0.25">
      <c r="A71" s="34" t="s">
        <v>82</v>
      </c>
      <c r="B71" s="35">
        <v>19106.3</v>
      </c>
      <c r="C71" s="35">
        <v>32340</v>
      </c>
      <c r="D71" s="35">
        <v>56315</v>
      </c>
      <c r="E71" s="35">
        <v>56721.99</v>
      </c>
      <c r="F71" s="36">
        <f t="shared" si="2"/>
        <v>2.9687584723363498</v>
      </c>
      <c r="G71" s="36">
        <f t="shared" si="6"/>
        <v>1.0072270265471011</v>
      </c>
      <c r="I71" s="70"/>
    </row>
    <row r="72" spans="1:9" x14ac:dyDescent="0.25">
      <c r="A72" s="34" t="s">
        <v>83</v>
      </c>
      <c r="B72" s="35">
        <v>4994.08</v>
      </c>
      <c r="C72" s="35">
        <v>6327</v>
      </c>
      <c r="D72" s="35">
        <v>8327</v>
      </c>
      <c r="E72" s="35">
        <v>7449.38</v>
      </c>
      <c r="F72" s="36">
        <f t="shared" si="2"/>
        <v>1.4916421042514338</v>
      </c>
      <c r="G72" s="36">
        <f t="shared" si="6"/>
        <v>0.89460550018013696</v>
      </c>
      <c r="I72" s="70"/>
    </row>
    <row r="73" spans="1:9" x14ac:dyDescent="0.25">
      <c r="A73" s="34" t="s">
        <v>84</v>
      </c>
      <c r="B73" s="35">
        <v>1657.15</v>
      </c>
      <c r="C73" s="35">
        <v>2000</v>
      </c>
      <c r="D73" s="35">
        <v>2000</v>
      </c>
      <c r="E73" s="35">
        <v>323.64999999999998</v>
      </c>
      <c r="F73" s="36">
        <f t="shared" si="2"/>
        <v>0.19530519265003166</v>
      </c>
      <c r="G73" s="36">
        <f t="shared" si="6"/>
        <v>0.161825</v>
      </c>
      <c r="I73" s="70"/>
    </row>
    <row r="74" spans="1:9" x14ac:dyDescent="0.25">
      <c r="A74" s="34" t="s">
        <v>85</v>
      </c>
      <c r="B74" s="35">
        <v>23805.919999999998</v>
      </c>
      <c r="C74" s="35">
        <v>157183</v>
      </c>
      <c r="D74" s="35">
        <v>72986</v>
      </c>
      <c r="E74" s="35">
        <v>66105.3</v>
      </c>
      <c r="F74" s="36">
        <f t="shared" si="2"/>
        <v>2.7768429029417896</v>
      </c>
      <c r="G74" s="36">
        <f t="shared" si="6"/>
        <v>0.9057257556243663</v>
      </c>
    </row>
    <row r="75" spans="1:9" x14ac:dyDescent="0.25">
      <c r="A75" s="34" t="s">
        <v>86</v>
      </c>
      <c r="B75" s="35">
        <v>4963.7</v>
      </c>
      <c r="C75" s="35">
        <v>69822</v>
      </c>
      <c r="D75" s="35">
        <v>50875</v>
      </c>
      <c r="E75" s="35">
        <v>60451.01</v>
      </c>
      <c r="F75" s="36">
        <f t="shared" si="2"/>
        <v>12.178618772286804</v>
      </c>
      <c r="G75" s="36">
        <f t="shared" si="6"/>
        <v>1.1882262407862407</v>
      </c>
    </row>
    <row r="76" spans="1:9" x14ac:dyDescent="0.25">
      <c r="A76" s="34" t="s">
        <v>87</v>
      </c>
      <c r="B76" s="35">
        <v>88085.82</v>
      </c>
      <c r="C76" s="35">
        <v>144575</v>
      </c>
      <c r="D76" s="35">
        <v>198734</v>
      </c>
      <c r="E76" s="35">
        <v>188239.35</v>
      </c>
      <c r="F76" s="36">
        <f t="shared" si="2"/>
        <v>2.1369994625695714</v>
      </c>
      <c r="G76" s="36">
        <f t="shared" si="6"/>
        <v>0.94719247838819731</v>
      </c>
      <c r="I76" s="70"/>
    </row>
    <row r="77" spans="1:9" x14ac:dyDescent="0.25">
      <c r="A77" s="31" t="s">
        <v>88</v>
      </c>
      <c r="B77" s="32">
        <f>SUBTOTAL(9,B78:B78)</f>
        <v>85.73</v>
      </c>
      <c r="C77" s="32">
        <f>C78</f>
        <v>8861</v>
      </c>
      <c r="D77" s="32">
        <f>SUBTOTAL(9,D78:D78)</f>
        <v>1241</v>
      </c>
      <c r="E77" s="32">
        <f>SUBTOTAL(9,E78:E78)</f>
        <v>940.86</v>
      </c>
      <c r="F77" s="33">
        <f t="shared" ref="F77:F108" si="7">IF(B77&lt;&gt;0,E77/B77,"-")</f>
        <v>10.974687973871456</v>
      </c>
      <c r="G77" s="33">
        <f>E77/D77</f>
        <v>0.75814665592264308</v>
      </c>
    </row>
    <row r="78" spans="1:9" x14ac:dyDescent="0.25">
      <c r="A78" s="34" t="s">
        <v>89</v>
      </c>
      <c r="B78" s="35">
        <v>85.73</v>
      </c>
      <c r="C78" s="35">
        <v>8861</v>
      </c>
      <c r="D78" s="35">
        <v>1241</v>
      </c>
      <c r="E78" s="35">
        <v>940.86</v>
      </c>
      <c r="F78" s="36">
        <f t="shared" si="7"/>
        <v>10.974687973871456</v>
      </c>
      <c r="G78" s="36">
        <f>E78/D78</f>
        <v>0.75814665592264308</v>
      </c>
    </row>
    <row r="79" spans="1:9" x14ac:dyDescent="0.25">
      <c r="A79" s="31" t="s">
        <v>90</v>
      </c>
      <c r="B79" s="32">
        <f>SUBTOTAL(9,B80:B85)</f>
        <v>7818.73</v>
      </c>
      <c r="C79" s="32">
        <f>C80+C81+C82+C83+C84+C85</f>
        <v>20894</v>
      </c>
      <c r="D79" s="32">
        <f>SUBTOTAL(9,D80:D85)</f>
        <v>27592</v>
      </c>
      <c r="E79" s="32">
        <f>SUBTOTAL(9,E80:E85)</f>
        <v>19920.309999999998</v>
      </c>
      <c r="F79" s="33">
        <f t="shared" si="7"/>
        <v>2.5477679878957322</v>
      </c>
      <c r="G79" s="33">
        <f>E79/D79</f>
        <v>0.72195962597854446</v>
      </c>
      <c r="I79" s="57"/>
    </row>
    <row r="80" spans="1:9" x14ac:dyDescent="0.25">
      <c r="A80" s="34" t="s">
        <v>91</v>
      </c>
      <c r="B80" s="35">
        <v>3845.04</v>
      </c>
      <c r="C80" s="35">
        <v>4000</v>
      </c>
      <c r="D80" s="35">
        <v>5000</v>
      </c>
      <c r="E80" s="35">
        <v>3994.03</v>
      </c>
      <c r="F80" s="36">
        <f t="shared" si="7"/>
        <v>1.0387486216008157</v>
      </c>
      <c r="G80" s="36">
        <f>E80/D80</f>
        <v>0.79880600000000002</v>
      </c>
    </row>
    <row r="81" spans="1:9" x14ac:dyDescent="0.25">
      <c r="A81" s="34" t="s">
        <v>92</v>
      </c>
      <c r="B81" s="35">
        <v>1607.8</v>
      </c>
      <c r="C81" s="35">
        <v>4164</v>
      </c>
      <c r="D81" s="35">
        <v>6692</v>
      </c>
      <c r="E81" s="35">
        <v>4398.37</v>
      </c>
      <c r="F81" s="36">
        <f t="shared" si="7"/>
        <v>2.7356449807189951</v>
      </c>
      <c r="G81" s="36">
        <f t="shared" ref="G81:G85" si="8">E81/D81</f>
        <v>0.65725791990436344</v>
      </c>
    </row>
    <row r="82" spans="1:9" x14ac:dyDescent="0.25">
      <c r="A82" s="34" t="s">
        <v>93</v>
      </c>
      <c r="B82" s="35">
        <v>683.36</v>
      </c>
      <c r="C82" s="35">
        <v>9100</v>
      </c>
      <c r="D82" s="35">
        <v>10600</v>
      </c>
      <c r="E82" s="35">
        <v>7675.33</v>
      </c>
      <c r="F82" s="36">
        <f t="shared" si="7"/>
        <v>11.231751931631935</v>
      </c>
      <c r="G82" s="36">
        <f t="shared" si="8"/>
        <v>0.72408773584905661</v>
      </c>
    </row>
    <row r="83" spans="1:9" x14ac:dyDescent="0.25">
      <c r="A83" s="34" t="s">
        <v>94</v>
      </c>
      <c r="B83" s="35">
        <v>1284.44</v>
      </c>
      <c r="C83" s="35">
        <v>2000</v>
      </c>
      <c r="D83" s="35">
        <v>2000</v>
      </c>
      <c r="E83" s="35">
        <v>1723.71</v>
      </c>
      <c r="F83" s="36">
        <f t="shared" si="7"/>
        <v>1.3419933979010308</v>
      </c>
      <c r="G83" s="36">
        <f t="shared" si="8"/>
        <v>0.86185500000000004</v>
      </c>
    </row>
    <row r="84" spans="1:9" x14ac:dyDescent="0.25">
      <c r="A84" s="34" t="s">
        <v>95</v>
      </c>
      <c r="B84" s="35">
        <v>146.41</v>
      </c>
      <c r="C84" s="35">
        <v>300</v>
      </c>
      <c r="D84" s="35">
        <v>1000</v>
      </c>
      <c r="E84" s="35">
        <v>561.54999999999995</v>
      </c>
      <c r="F84" s="36">
        <f t="shared" si="7"/>
        <v>3.8354620586025541</v>
      </c>
      <c r="G84" s="36">
        <f t="shared" si="8"/>
        <v>0.56154999999999999</v>
      </c>
      <c r="I84" s="70"/>
    </row>
    <row r="85" spans="1:9" x14ac:dyDescent="0.25">
      <c r="A85" s="34" t="s">
        <v>96</v>
      </c>
      <c r="B85" s="35">
        <v>251.68</v>
      </c>
      <c r="C85" s="35">
        <v>1330</v>
      </c>
      <c r="D85" s="35">
        <v>2300</v>
      </c>
      <c r="E85" s="35">
        <v>1567.32</v>
      </c>
      <c r="F85" s="36">
        <f t="shared" si="7"/>
        <v>6.2274316592498407</v>
      </c>
      <c r="G85" s="36">
        <f t="shared" si="8"/>
        <v>0.68144347826086948</v>
      </c>
      <c r="I85" s="70"/>
    </row>
    <row r="86" spans="1:9" x14ac:dyDescent="0.25">
      <c r="A86" s="28" t="s">
        <v>97</v>
      </c>
      <c r="B86" s="29">
        <f>SUBTOTAL(9,B88:B90)</f>
        <v>3107.08</v>
      </c>
      <c r="C86" s="29">
        <v>2958</v>
      </c>
      <c r="D86" s="29">
        <f>SUBTOTAL(9,D88:D90)</f>
        <v>4447</v>
      </c>
      <c r="E86" s="29">
        <f>SUBTOTAL(9,E88:E90)</f>
        <v>5062.76</v>
      </c>
      <c r="F86" s="30">
        <f t="shared" si="7"/>
        <v>1.6294269861091444</v>
      </c>
      <c r="G86" s="30">
        <v>1.120060715088824</v>
      </c>
      <c r="I86" s="70"/>
    </row>
    <row r="87" spans="1:9" x14ac:dyDescent="0.25">
      <c r="A87" s="31" t="s">
        <v>98</v>
      </c>
      <c r="B87" s="32">
        <f>SUBTOTAL(9,B88:B90)</f>
        <v>3107.08</v>
      </c>
      <c r="C87" s="32">
        <f>C88+C89</f>
        <v>2958</v>
      </c>
      <c r="D87" s="32">
        <f>SUBTOTAL(9,D88:D90)</f>
        <v>4447</v>
      </c>
      <c r="E87" s="32">
        <f>SUBTOTAL(9,E88:E90)</f>
        <v>5062.76</v>
      </c>
      <c r="F87" s="33">
        <f t="shared" si="7"/>
        <v>1.6294269861091444</v>
      </c>
      <c r="G87" s="33">
        <f>E87/D87</f>
        <v>1.1384663818304475</v>
      </c>
      <c r="I87" s="70"/>
    </row>
    <row r="88" spans="1:9" x14ac:dyDescent="0.25">
      <c r="A88" s="34" t="s">
        <v>99</v>
      </c>
      <c r="B88" s="35">
        <v>3105.58</v>
      </c>
      <c r="C88" s="35">
        <v>2943</v>
      </c>
      <c r="D88" s="35">
        <v>4437</v>
      </c>
      <c r="E88" s="35">
        <v>5057.88</v>
      </c>
      <c r="F88" s="36">
        <f t="shared" si="7"/>
        <v>1.6286426368021434</v>
      </c>
      <c r="G88" s="36">
        <f>E88/D88</f>
        <v>1.1399323867478026</v>
      </c>
      <c r="I88" s="70"/>
    </row>
    <row r="89" spans="1:9" x14ac:dyDescent="0.25">
      <c r="A89" s="34" t="s">
        <v>100</v>
      </c>
      <c r="B89" s="35">
        <v>1.5</v>
      </c>
      <c r="C89" s="35">
        <v>15</v>
      </c>
      <c r="D89" s="35">
        <v>0</v>
      </c>
      <c r="E89" s="35">
        <v>4.88</v>
      </c>
      <c r="F89" s="36">
        <f t="shared" si="7"/>
        <v>3.2533333333333334</v>
      </c>
      <c r="G89" s="36" t="e">
        <f t="shared" ref="G89:G90" si="9">E89/D89</f>
        <v>#DIV/0!</v>
      </c>
      <c r="I89" s="70"/>
    </row>
    <row r="90" spans="1:9" x14ac:dyDescent="0.25">
      <c r="A90" s="34" t="s">
        <v>101</v>
      </c>
      <c r="B90" s="35"/>
      <c r="C90" s="35"/>
      <c r="D90" s="35">
        <v>10</v>
      </c>
      <c r="E90" s="35">
        <v>0</v>
      </c>
      <c r="F90" s="36" t="str">
        <f t="shared" si="7"/>
        <v>-</v>
      </c>
      <c r="G90" s="36">
        <f t="shared" si="9"/>
        <v>0</v>
      </c>
      <c r="I90" s="70"/>
    </row>
    <row r="91" spans="1:9" x14ac:dyDescent="0.25">
      <c r="A91" s="25" t="s">
        <v>17</v>
      </c>
      <c r="B91" s="26">
        <f>SUBTOTAL(9,B94:B109)</f>
        <v>410713.58</v>
      </c>
      <c r="C91" s="26">
        <v>562277</v>
      </c>
      <c r="D91" s="26">
        <f>SUBTOTAL(9,D94:D109)</f>
        <v>593053</v>
      </c>
      <c r="E91" s="26">
        <f>SUBTOTAL(9,E94:E109)</f>
        <v>598800.65999999992</v>
      </c>
      <c r="F91" s="27">
        <f t="shared" si="7"/>
        <v>1.457951938185243</v>
      </c>
      <c r="G91" s="27">
        <v>0.62816517242135173</v>
      </c>
      <c r="I91" s="70"/>
    </row>
    <row r="92" spans="1:9" x14ac:dyDescent="0.25">
      <c r="A92" s="28" t="s">
        <v>102</v>
      </c>
      <c r="B92" s="29">
        <f>SUBTOTAL(9,B94:B94)</f>
        <v>43546.33</v>
      </c>
      <c r="C92" s="29">
        <v>550</v>
      </c>
      <c r="D92" s="29">
        <f>SUBTOTAL(9,D94:D94)</f>
        <v>5000</v>
      </c>
      <c r="E92" s="29">
        <f>SUBTOTAL(9,E94:E94)</f>
        <v>4050.76</v>
      </c>
      <c r="F92" s="30">
        <f t="shared" si="7"/>
        <v>9.3021845928233218E-2</v>
      </c>
      <c r="G92" s="30">
        <v>0.81015200000000009</v>
      </c>
      <c r="I92" s="70"/>
    </row>
    <row r="93" spans="1:9" x14ac:dyDescent="0.25">
      <c r="A93" s="31" t="s">
        <v>103</v>
      </c>
      <c r="B93" s="32">
        <f>SUBTOTAL(9,B94:B94)</f>
        <v>43546.33</v>
      </c>
      <c r="C93" s="32">
        <f>C94</f>
        <v>550</v>
      </c>
      <c r="D93" s="32">
        <f>SUBTOTAL(9,D94:D94)</f>
        <v>5000</v>
      </c>
      <c r="E93" s="32">
        <f>SUBTOTAL(9,E94:E94)</f>
        <v>4050.76</v>
      </c>
      <c r="F93" s="33">
        <f t="shared" si="7"/>
        <v>9.3021845928233218E-2</v>
      </c>
      <c r="G93" s="33">
        <f>E93/D93</f>
        <v>0.81015200000000009</v>
      </c>
      <c r="I93" s="70"/>
    </row>
    <row r="94" spans="1:9" x14ac:dyDescent="0.25">
      <c r="A94" s="34" t="s">
        <v>104</v>
      </c>
      <c r="B94" s="35">
        <v>43546.33</v>
      </c>
      <c r="C94" s="35">
        <v>550</v>
      </c>
      <c r="D94" s="35">
        <v>5000</v>
      </c>
      <c r="E94" s="35">
        <v>4050.76</v>
      </c>
      <c r="F94" s="36">
        <f t="shared" si="7"/>
        <v>9.3021845928233218E-2</v>
      </c>
      <c r="G94" s="36">
        <f>E94/D94</f>
        <v>0.81015200000000009</v>
      </c>
    </row>
    <row r="95" spans="1:9" x14ac:dyDescent="0.25">
      <c r="A95" s="28" t="s">
        <v>105</v>
      </c>
      <c r="B95" s="29">
        <f>SUBTOTAL(9,B97:B106)</f>
        <v>344658.25</v>
      </c>
      <c r="C95" s="29">
        <v>561727</v>
      </c>
      <c r="D95" s="29">
        <f>SUBTOTAL(9,D97:D106)</f>
        <v>389946</v>
      </c>
      <c r="E95" s="29">
        <f>SUBTOTAL(9,E97:E106)</f>
        <v>379399.31999999995</v>
      </c>
      <c r="F95" s="30">
        <f t="shared" si="7"/>
        <v>1.1007986026738079</v>
      </c>
      <c r="G95" s="30">
        <v>0.94496284100875483</v>
      </c>
    </row>
    <row r="96" spans="1:9" x14ac:dyDescent="0.25">
      <c r="A96" s="31" t="s">
        <v>106</v>
      </c>
      <c r="B96" s="32">
        <f>SUBTOTAL(9,B97:B97)</f>
        <v>322598.48</v>
      </c>
      <c r="C96" s="32">
        <f>C97</f>
        <v>544017</v>
      </c>
      <c r="D96" s="32">
        <f>SUBTOTAL(9,D97:D97)</f>
        <v>344890</v>
      </c>
      <c r="E96" s="32">
        <f>SUBTOTAL(9,E97:E97)</f>
        <v>344889.43</v>
      </c>
      <c r="F96" s="33">
        <f t="shared" si="7"/>
        <v>1.0690981247028815</v>
      </c>
      <c r="G96" s="33">
        <f>E96/D96</f>
        <v>0.99999834729913883</v>
      </c>
    </row>
    <row r="97" spans="1:7" x14ac:dyDescent="0.25">
      <c r="A97" s="34" t="s">
        <v>107</v>
      </c>
      <c r="B97" s="35">
        <v>322598.48</v>
      </c>
      <c r="C97" s="35">
        <v>544017</v>
      </c>
      <c r="D97" s="35">
        <v>344890</v>
      </c>
      <c r="E97" s="35">
        <v>344889.43</v>
      </c>
      <c r="F97" s="36">
        <f t="shared" si="7"/>
        <v>1.0690981247028815</v>
      </c>
      <c r="G97" s="36">
        <f>E97/D97</f>
        <v>0.99999834729913883</v>
      </c>
    </row>
    <row r="98" spans="1:7" x14ac:dyDescent="0.25">
      <c r="A98" s="31" t="s">
        <v>108</v>
      </c>
      <c r="B98" s="32">
        <f>SUBTOTAL(9,B99:B102)</f>
        <v>21873.59</v>
      </c>
      <c r="C98" s="32">
        <f>C99+C100+C101+C102</f>
        <v>17310</v>
      </c>
      <c r="D98" s="32">
        <f>SUBTOTAL(9,D99:D102)</f>
        <v>36281</v>
      </c>
      <c r="E98" s="32">
        <f>SUBTOTAL(9,E99:E102)</f>
        <v>26205.79</v>
      </c>
      <c r="F98" s="33">
        <f t="shared" si="7"/>
        <v>1.1980561947078647</v>
      </c>
      <c r="G98" s="33">
        <f>E98/D98</f>
        <v>0.72230065323447534</v>
      </c>
    </row>
    <row r="99" spans="1:7" x14ac:dyDescent="0.25">
      <c r="A99" s="34" t="s">
        <v>109</v>
      </c>
      <c r="B99" s="35">
        <v>5205.82</v>
      </c>
      <c r="C99" s="35">
        <v>12010</v>
      </c>
      <c r="D99" s="35">
        <v>26510</v>
      </c>
      <c r="E99" s="35">
        <v>19688.03</v>
      </c>
      <c r="F99" s="36">
        <f t="shared" si="7"/>
        <v>3.7819267665804812</v>
      </c>
      <c r="G99" s="36">
        <f>E99/D99</f>
        <v>0.74266427763108256</v>
      </c>
    </row>
    <row r="100" spans="1:7" x14ac:dyDescent="0.25">
      <c r="A100" s="34" t="s">
        <v>110</v>
      </c>
      <c r="B100" s="35">
        <v>477.58</v>
      </c>
      <c r="C100" s="35">
        <v>0</v>
      </c>
      <c r="D100" s="35">
        <v>1000</v>
      </c>
      <c r="E100" s="35">
        <v>484.43</v>
      </c>
      <c r="F100" s="36">
        <f t="shared" si="7"/>
        <v>1.0143431466979356</v>
      </c>
      <c r="G100" s="36">
        <f t="shared" ref="G100:G102" si="10">E100/D100</f>
        <v>0.48443000000000003</v>
      </c>
    </row>
    <row r="101" spans="1:7" x14ac:dyDescent="0.25">
      <c r="A101" s="34" t="s">
        <v>111</v>
      </c>
      <c r="B101" s="35">
        <v>0</v>
      </c>
      <c r="C101" s="35">
        <v>0</v>
      </c>
      <c r="D101" s="35">
        <v>2771</v>
      </c>
      <c r="E101" s="35">
        <v>2770.51</v>
      </c>
      <c r="F101" s="36" t="str">
        <f t="shared" si="7"/>
        <v>-</v>
      </c>
      <c r="G101" s="36">
        <f t="shared" si="10"/>
        <v>0.99982316853121622</v>
      </c>
    </row>
    <row r="102" spans="1:7" x14ac:dyDescent="0.25">
      <c r="A102" s="34" t="s">
        <v>112</v>
      </c>
      <c r="B102" s="35">
        <v>16190.19</v>
      </c>
      <c r="C102" s="35">
        <v>5300</v>
      </c>
      <c r="D102" s="35">
        <v>6000</v>
      </c>
      <c r="E102" s="35">
        <v>3262.82</v>
      </c>
      <c r="F102" s="36">
        <f t="shared" si="7"/>
        <v>0.20153067999819643</v>
      </c>
      <c r="G102" s="36">
        <f t="shared" si="10"/>
        <v>0.54380333333333331</v>
      </c>
    </row>
    <row r="103" spans="1:7" x14ac:dyDescent="0.25">
      <c r="A103" s="31" t="s">
        <v>113</v>
      </c>
      <c r="B103" s="32">
        <f>SUBTOTAL(9,B104:B104)</f>
        <v>186.18</v>
      </c>
      <c r="C103" s="32">
        <f>C104</f>
        <v>400</v>
      </c>
      <c r="D103" s="32">
        <f>SUBTOTAL(9,D104:D104)</f>
        <v>400</v>
      </c>
      <c r="E103" s="32">
        <f>SUBTOTAL(9,E104:E104)</f>
        <v>79.849999999999994</v>
      </c>
      <c r="F103" s="33">
        <f t="shared" si="7"/>
        <v>0.42888602427758077</v>
      </c>
      <c r="G103" s="33">
        <f>E103/D103</f>
        <v>0.199625</v>
      </c>
    </row>
    <row r="104" spans="1:7" x14ac:dyDescent="0.25">
      <c r="A104" s="34" t="s">
        <v>114</v>
      </c>
      <c r="B104" s="35">
        <v>186.18</v>
      </c>
      <c r="C104" s="35">
        <v>400</v>
      </c>
      <c r="D104" s="35">
        <v>400</v>
      </c>
      <c r="E104" s="35">
        <v>79.849999999999994</v>
      </c>
      <c r="F104" s="36">
        <f t="shared" si="7"/>
        <v>0.42888602427758077</v>
      </c>
      <c r="G104" s="36">
        <f>E104/D104</f>
        <v>0.199625</v>
      </c>
    </row>
    <row r="105" spans="1:7" x14ac:dyDescent="0.25">
      <c r="A105" s="31" t="s">
        <v>115</v>
      </c>
      <c r="B105" s="32">
        <f>SUBTOTAL(9,B106:B106)</f>
        <v>0</v>
      </c>
      <c r="C105" s="32">
        <f>C106</f>
        <v>0</v>
      </c>
      <c r="D105" s="32">
        <f>SUBTOTAL(9,D106:D106)</f>
        <v>8375</v>
      </c>
      <c r="E105" s="32">
        <f>SUBTOTAL(9,E106:E106)</f>
        <v>8224.25</v>
      </c>
      <c r="F105" s="33" t="str">
        <f t="shared" si="7"/>
        <v>-</v>
      </c>
      <c r="G105" s="33">
        <f>E105/D105</f>
        <v>0.98199999999999998</v>
      </c>
    </row>
    <row r="106" spans="1:7" x14ac:dyDescent="0.25">
      <c r="A106" s="34" t="s">
        <v>116</v>
      </c>
      <c r="B106" s="35">
        <v>0</v>
      </c>
      <c r="C106" s="35">
        <v>0</v>
      </c>
      <c r="D106" s="35">
        <v>8375</v>
      </c>
      <c r="E106" s="35">
        <v>8224.25</v>
      </c>
      <c r="F106" s="36" t="str">
        <f t="shared" si="7"/>
        <v>-</v>
      </c>
      <c r="G106" s="33">
        <f>E106/D106</f>
        <v>0.98199999999999998</v>
      </c>
    </row>
    <row r="107" spans="1:7" x14ac:dyDescent="0.25">
      <c r="A107" s="28" t="s">
        <v>117</v>
      </c>
      <c r="B107" s="29">
        <f>B1024</f>
        <v>0</v>
      </c>
      <c r="C107" s="29">
        <v>0</v>
      </c>
      <c r="D107" s="29">
        <f>SUBTOTAL(9,D109:D109)</f>
        <v>198107</v>
      </c>
      <c r="E107" s="29">
        <f>SUBTOTAL(9,E109:E109)</f>
        <v>215350.58</v>
      </c>
      <c r="F107" s="30" t="str">
        <f t="shared" si="7"/>
        <v>-</v>
      </c>
      <c r="G107" s="30">
        <v>0</v>
      </c>
    </row>
    <row r="108" spans="1:7" x14ac:dyDescent="0.25">
      <c r="A108" s="31" t="s">
        <v>118</v>
      </c>
      <c r="B108" s="32">
        <f>SUBTOTAL(9,B109:B109)</f>
        <v>22509</v>
      </c>
      <c r="C108" s="32">
        <v>0</v>
      </c>
      <c r="D108" s="32">
        <f>SUBTOTAL(9,D109:D109)</f>
        <v>198107</v>
      </c>
      <c r="E108" s="32">
        <f>SUBTOTAL(9,E109:E109)</f>
        <v>215350.58</v>
      </c>
      <c r="F108" s="33">
        <f t="shared" si="7"/>
        <v>9.5673099649029272</v>
      </c>
      <c r="G108" s="33">
        <f>E108/D108</f>
        <v>1.0870417501653147</v>
      </c>
    </row>
    <row r="109" spans="1:7" x14ac:dyDescent="0.25">
      <c r="A109" s="34" t="s">
        <v>119</v>
      </c>
      <c r="B109" s="35">
        <v>22509</v>
      </c>
      <c r="C109" s="35">
        <v>0</v>
      </c>
      <c r="D109" s="35">
        <v>198107</v>
      </c>
      <c r="E109" s="35">
        <v>215350.58</v>
      </c>
      <c r="F109" s="36">
        <f t="shared" ref="F109" si="11">IF(B109&lt;&gt;0,E109/B109,"-")</f>
        <v>9.5673099649029272</v>
      </c>
      <c r="G109" s="36">
        <f>E109/D109</f>
        <v>1.0870417501653147</v>
      </c>
    </row>
    <row r="110" spans="1:7" ht="20.100000000000001" customHeight="1" x14ac:dyDescent="0.25">
      <c r="A110" s="37" t="s">
        <v>55</v>
      </c>
      <c r="B110" s="38">
        <f>IFERROR(SUBTOTAL(9,B48:B109),0)</f>
        <v>1013048.8099999999</v>
      </c>
      <c r="C110" s="38">
        <v>1901263</v>
      </c>
      <c r="D110" s="38">
        <f>IFERROR(SUBTOTAL(9,D48:D109),0)</f>
        <v>2013650</v>
      </c>
      <c r="E110" s="38">
        <f>IFERROR(SUBTOTAL(9,E48:E109),0)</f>
        <v>1983590.2700000003</v>
      </c>
      <c r="F110" s="39">
        <f>E110/B110</f>
        <v>1.9580401757739594</v>
      </c>
      <c r="G110" s="39">
        <f>E110/D110</f>
        <v>0.98507201847391568</v>
      </c>
    </row>
    <row r="111" spans="1:7" x14ac:dyDescent="0.25">
      <c r="F111" s="11"/>
      <c r="G111" s="11"/>
    </row>
    <row r="112" spans="1:7" x14ac:dyDescent="0.25">
      <c r="C112" s="24"/>
    </row>
    <row r="117" spans="1:7" s="6" customFormat="1" ht="24.95" customHeight="1" x14ac:dyDescent="0.3">
      <c r="A117" s="146" t="s">
        <v>120</v>
      </c>
      <c r="B117" s="146"/>
      <c r="C117" s="146"/>
      <c r="D117" s="146"/>
      <c r="E117" s="146"/>
      <c r="F117" s="146"/>
      <c r="G117" s="146"/>
    </row>
    <row r="118" spans="1:7" s="7" customFormat="1" ht="24.95" customHeight="1" x14ac:dyDescent="0.25">
      <c r="A118" s="8" t="s">
        <v>30</v>
      </c>
      <c r="B118" s="9"/>
      <c r="C118" s="9"/>
      <c r="D118" s="9"/>
      <c r="E118" s="9"/>
      <c r="F118" s="9"/>
      <c r="G118" s="9"/>
    </row>
    <row r="119" spans="1:7" ht="57.6" customHeight="1" x14ac:dyDescent="0.25">
      <c r="A119" s="10" t="s">
        <v>31</v>
      </c>
      <c r="B119" s="10" t="s">
        <v>6</v>
      </c>
      <c r="C119" s="10" t="s">
        <v>7</v>
      </c>
      <c r="D119" s="10" t="s">
        <v>8</v>
      </c>
      <c r="E119" s="10" t="s">
        <v>9</v>
      </c>
      <c r="F119" s="10" t="s">
        <v>10</v>
      </c>
      <c r="G119" s="10" t="s">
        <v>11</v>
      </c>
    </row>
    <row r="120" spans="1:7" s="11" customFormat="1" ht="15.95" customHeight="1" x14ac:dyDescent="0.25">
      <c r="A120" s="12" t="s">
        <v>12</v>
      </c>
      <c r="B120" s="12">
        <f>COLUMN()</f>
        <v>2</v>
      </c>
      <c r="C120" s="12">
        <f>COLUMN()</f>
        <v>3</v>
      </c>
      <c r="D120" s="12">
        <f>COLUMN()</f>
        <v>4</v>
      </c>
      <c r="E120" s="12">
        <f>COLUMN()</f>
        <v>5</v>
      </c>
      <c r="F120" s="12" t="str">
        <f>_xlfn.CONCAT(TEXT(COLUMN(),"@")," (",TEXT(E120,"@")," / ",TEXT(B120,"@"),")")</f>
        <v>6 (5 / 2)</v>
      </c>
      <c r="G120" s="12" t="str">
        <f>_xlfn.CONCAT(TEXT(COLUMN(),"@")," (",TEXT(E120,"@")," / ",TEXT(D120,"@"),")")</f>
        <v>7 (5 / 4)</v>
      </c>
    </row>
    <row r="121" spans="1:7" x14ac:dyDescent="0.25">
      <c r="A121" s="25" t="s">
        <v>121</v>
      </c>
      <c r="B121" s="26">
        <f>SUBTOTAL(9,B122:B122)</f>
        <v>676577.6</v>
      </c>
      <c r="C121" s="26">
        <f>SUBTOTAL(9,C122:C122)</f>
        <v>1261312</v>
      </c>
      <c r="D121" s="26">
        <f>SUBTOTAL(9,D122:D122)</f>
        <v>1199369</v>
      </c>
      <c r="E121" s="26">
        <f>SUBTOTAL(9,E122:E122)</f>
        <v>1207466.1100000001</v>
      </c>
      <c r="F121" s="27">
        <f t="shared" ref="F121:F129" si="12">IF(B121&lt;&gt;0,E121/B121,"-")</f>
        <v>1.7846675828463729</v>
      </c>
      <c r="G121" s="27">
        <f t="shared" ref="G121:G129" si="13">IF(D121&lt;&gt;0,E121/D121,"-")</f>
        <v>1.0067511416419801</v>
      </c>
    </row>
    <row r="122" spans="1:7" x14ac:dyDescent="0.25">
      <c r="A122" s="34" t="s">
        <v>122</v>
      </c>
      <c r="B122" s="35">
        <v>676577.6</v>
      </c>
      <c r="C122" s="35">
        <v>1261312</v>
      </c>
      <c r="D122" s="35">
        <v>1199369</v>
      </c>
      <c r="E122" s="35">
        <v>1207466.1100000001</v>
      </c>
      <c r="F122" s="36">
        <f t="shared" si="12"/>
        <v>1.7846675828463729</v>
      </c>
      <c r="G122" s="36">
        <f t="shared" si="13"/>
        <v>1.0067511416419801</v>
      </c>
    </row>
    <row r="123" spans="1:7" x14ac:dyDescent="0.25">
      <c r="A123" s="25" t="s">
        <v>123</v>
      </c>
      <c r="B123" s="26">
        <f>SUBTOTAL(9,B124:B124)</f>
        <v>102004.34</v>
      </c>
      <c r="C123" s="26">
        <f>SUBTOTAL(9,C124:C124)</f>
        <v>86000</v>
      </c>
      <c r="D123" s="26">
        <f>SUBTOTAL(9,D124:D124)</f>
        <v>120000</v>
      </c>
      <c r="E123" s="26">
        <f>SUBTOTAL(9,E124:E124)</f>
        <v>125619.51</v>
      </c>
      <c r="F123" s="27">
        <f t="shared" si="12"/>
        <v>1.2315114239256879</v>
      </c>
      <c r="G123" s="27">
        <f t="shared" si="13"/>
        <v>1.04682925</v>
      </c>
    </row>
    <row r="124" spans="1:7" x14ac:dyDescent="0.25">
      <c r="A124" s="34" t="s">
        <v>124</v>
      </c>
      <c r="B124" s="35">
        <v>102004.34</v>
      </c>
      <c r="C124" s="35">
        <v>86000</v>
      </c>
      <c r="D124" s="35">
        <v>120000</v>
      </c>
      <c r="E124" s="35">
        <v>125619.51</v>
      </c>
      <c r="F124" s="36">
        <f t="shared" si="12"/>
        <v>1.2315114239256879</v>
      </c>
      <c r="G124" s="36">
        <f t="shared" si="13"/>
        <v>1.04682925</v>
      </c>
    </row>
    <row r="125" spans="1:7" x14ac:dyDescent="0.25">
      <c r="A125" s="25" t="s">
        <v>125</v>
      </c>
      <c r="B125" s="26">
        <f>SUBTOTAL(9,B126:B126)</f>
        <v>336921.45</v>
      </c>
      <c r="C125" s="26">
        <f>SUBTOTAL(9,C126:C126)</f>
        <v>309020</v>
      </c>
      <c r="D125" s="26">
        <f>SUBTOTAL(9,D126:D126)</f>
        <v>382000</v>
      </c>
      <c r="E125" s="26">
        <f>SUBTOTAL(9,E126:E126)</f>
        <v>391154</v>
      </c>
      <c r="F125" s="27">
        <f t="shared" si="12"/>
        <v>1.1609649667600563</v>
      </c>
      <c r="G125" s="27">
        <f t="shared" si="13"/>
        <v>1.0239633507853403</v>
      </c>
    </row>
    <row r="126" spans="1:7" x14ac:dyDescent="0.25">
      <c r="A126" s="34" t="s">
        <v>126</v>
      </c>
      <c r="B126" s="35">
        <v>336921.45</v>
      </c>
      <c r="C126" s="35">
        <v>309020</v>
      </c>
      <c r="D126" s="35">
        <v>382000</v>
      </c>
      <c r="E126" s="35">
        <v>391154</v>
      </c>
      <c r="F126" s="36">
        <f t="shared" si="12"/>
        <v>1.1609649667600563</v>
      </c>
      <c r="G126" s="36">
        <f t="shared" si="13"/>
        <v>1.0239633507853403</v>
      </c>
    </row>
    <row r="127" spans="1:7" x14ac:dyDescent="0.25">
      <c r="A127" s="25" t="s">
        <v>127</v>
      </c>
      <c r="B127" s="26">
        <f>SUBTOTAL(9,B128:B128)</f>
        <v>25308.560000000001</v>
      </c>
      <c r="C127" s="26">
        <f>SUBTOTAL(9,C128:C128)</f>
        <v>15900</v>
      </c>
      <c r="D127" s="26">
        <f>SUBTOTAL(9,D128:D128)</f>
        <v>134135</v>
      </c>
      <c r="E127" s="26">
        <f>SUBTOTAL(9,E128:E128)</f>
        <v>134957.79999999999</v>
      </c>
      <c r="F127" s="27">
        <f t="shared" si="12"/>
        <v>5.3324961989145168</v>
      </c>
      <c r="G127" s="27">
        <f t="shared" si="13"/>
        <v>1.0061341186118462</v>
      </c>
    </row>
    <row r="128" spans="1:7" x14ac:dyDescent="0.25">
      <c r="A128" s="34" t="s">
        <v>128</v>
      </c>
      <c r="B128" s="35">
        <v>25308.560000000001</v>
      </c>
      <c r="C128" s="35">
        <v>15900</v>
      </c>
      <c r="D128" s="35">
        <v>134135</v>
      </c>
      <c r="E128" s="35">
        <v>134957.79999999999</v>
      </c>
      <c r="F128" s="36">
        <f t="shared" si="12"/>
        <v>5.3324961989145168</v>
      </c>
      <c r="G128" s="36">
        <f t="shared" si="13"/>
        <v>1.0061341186118462</v>
      </c>
    </row>
    <row r="129" spans="1:7" x14ac:dyDescent="0.25">
      <c r="A129" s="86" t="s">
        <v>225</v>
      </c>
      <c r="B129" s="87">
        <v>6001.8</v>
      </c>
      <c r="C129" s="87">
        <v>0</v>
      </c>
      <c r="D129" s="87">
        <v>0</v>
      </c>
      <c r="E129" s="87">
        <v>0</v>
      </c>
      <c r="F129" s="88">
        <f t="shared" si="12"/>
        <v>0</v>
      </c>
      <c r="G129" s="88" t="str">
        <f t="shared" si="13"/>
        <v>-</v>
      </c>
    </row>
    <row r="130" spans="1:7" x14ac:dyDescent="0.25">
      <c r="A130" s="34" t="s">
        <v>223</v>
      </c>
      <c r="B130" s="35">
        <v>6001.8</v>
      </c>
      <c r="C130" s="35">
        <v>0</v>
      </c>
      <c r="D130" s="35">
        <v>0</v>
      </c>
      <c r="E130" s="35">
        <v>0</v>
      </c>
      <c r="F130" s="36">
        <v>0</v>
      </c>
      <c r="G130" s="36">
        <v>0</v>
      </c>
    </row>
    <row r="131" spans="1:7" x14ac:dyDescent="0.25">
      <c r="A131" s="89" t="s">
        <v>226</v>
      </c>
      <c r="B131" s="90">
        <v>13244.85</v>
      </c>
      <c r="C131" s="90">
        <v>0</v>
      </c>
      <c r="D131" s="90">
        <v>0</v>
      </c>
      <c r="E131" s="90">
        <v>0</v>
      </c>
      <c r="F131" s="91">
        <v>0</v>
      </c>
      <c r="G131" s="91">
        <v>0</v>
      </c>
    </row>
    <row r="132" spans="1:7" x14ac:dyDescent="0.25">
      <c r="A132" s="34" t="s">
        <v>224</v>
      </c>
      <c r="B132" s="35">
        <v>13244.85</v>
      </c>
      <c r="C132" s="35">
        <v>0</v>
      </c>
      <c r="D132" s="35">
        <v>0</v>
      </c>
      <c r="E132" s="35">
        <v>0</v>
      </c>
      <c r="F132" s="36">
        <v>0</v>
      </c>
      <c r="G132" s="36">
        <v>0</v>
      </c>
    </row>
    <row r="133" spans="1:7" ht="20.100000000000001" customHeight="1" x14ac:dyDescent="0.25">
      <c r="A133" s="74" t="s">
        <v>55</v>
      </c>
      <c r="B133" s="75">
        <f>B121+B123+B125+B127+B129+B131</f>
        <v>1160058.6000000001</v>
      </c>
      <c r="C133" s="75">
        <f>IFERROR(SUBTOTAL(9,C122:C128),0)</f>
        <v>1672232</v>
      </c>
      <c r="D133" s="75">
        <f>IFERROR(SUBTOTAL(9,D122:D128),0)</f>
        <v>1835504</v>
      </c>
      <c r="E133" s="75">
        <f>IFERROR(SUBTOTAL(9,E122:E128),0)</f>
        <v>1859197.4200000002</v>
      </c>
      <c r="F133" s="76">
        <f>E133/B133</f>
        <v>1.6026754338099818</v>
      </c>
      <c r="G133" s="76">
        <f>E133/D133</f>
        <v>1.0129084000906563</v>
      </c>
    </row>
    <row r="134" spans="1:7" x14ac:dyDescent="0.25">
      <c r="A134" s="11"/>
      <c r="B134" s="11"/>
      <c r="C134" s="11"/>
      <c r="D134" s="11"/>
      <c r="E134" s="11"/>
      <c r="F134" s="11"/>
      <c r="G134" s="11"/>
    </row>
    <row r="135" spans="1:7" x14ac:dyDescent="0.25">
      <c r="A135" s="11"/>
      <c r="B135" s="11"/>
      <c r="C135" s="11"/>
      <c r="D135" s="11"/>
      <c r="E135" s="11"/>
      <c r="F135" s="11"/>
      <c r="G135" s="11"/>
    </row>
    <row r="136" spans="1:7" s="7" customFormat="1" ht="24.95" customHeight="1" x14ac:dyDescent="0.25">
      <c r="A136" s="8" t="s">
        <v>56</v>
      </c>
      <c r="B136" s="9"/>
      <c r="C136" s="9"/>
      <c r="D136" s="9"/>
      <c r="E136" s="9"/>
      <c r="F136" s="9"/>
      <c r="G136" s="9"/>
    </row>
    <row r="137" spans="1:7" ht="57.6" customHeight="1" x14ac:dyDescent="0.25">
      <c r="A137" s="40" t="s">
        <v>31</v>
      </c>
      <c r="B137" s="10" t="s">
        <v>6</v>
      </c>
      <c r="C137" s="10" t="s">
        <v>7</v>
      </c>
      <c r="D137" s="10" t="s">
        <v>8</v>
      </c>
      <c r="E137" s="10" t="s">
        <v>9</v>
      </c>
      <c r="F137" s="10" t="s">
        <v>10</v>
      </c>
      <c r="G137" s="10" t="s">
        <v>11</v>
      </c>
    </row>
    <row r="138" spans="1:7" s="11" customFormat="1" ht="15.95" customHeight="1" x14ac:dyDescent="0.25">
      <c r="A138" s="12" t="s">
        <v>12</v>
      </c>
      <c r="B138" s="12">
        <f>COLUMN()</f>
        <v>2</v>
      </c>
      <c r="C138" s="12">
        <f>COLUMN()</f>
        <v>3</v>
      </c>
      <c r="D138" s="12">
        <f>COLUMN()</f>
        <v>4</v>
      </c>
      <c r="E138" s="12">
        <f>COLUMN()</f>
        <v>5</v>
      </c>
      <c r="F138" s="12" t="str">
        <f>_xlfn.CONCAT(TEXT(COLUMN(),"@")," (",TEXT(E138,"@")," / ",TEXT(B138,"@"),")")</f>
        <v>6 (5 / 2)</v>
      </c>
      <c r="G138" s="12" t="str">
        <f>_xlfn.CONCAT(TEXT(COLUMN(),"@")," (",TEXT(E138,"@")," / ",TEXT(D138,"@"),")")</f>
        <v>7 (5 / 4)</v>
      </c>
    </row>
    <row r="139" spans="1:7" x14ac:dyDescent="0.25">
      <c r="A139" s="25" t="s">
        <v>121</v>
      </c>
      <c r="B139" s="26">
        <f>SUBTOTAL(9,B140:B140)</f>
        <v>676577.6</v>
      </c>
      <c r="C139" s="26">
        <f>SUBTOTAL(9,C140:C140)</f>
        <v>1261312</v>
      </c>
      <c r="D139" s="26">
        <f>SUBTOTAL(9,D140:D140)</f>
        <v>1199369</v>
      </c>
      <c r="E139" s="26">
        <f>SUBTOTAL(9,E140:E140)</f>
        <v>1207466.1100000001</v>
      </c>
      <c r="F139" s="27">
        <f t="shared" ref="F139:F149" si="14">IF(B139&lt;&gt;0,E139/B139,"-")</f>
        <v>1.7846675828463729</v>
      </c>
      <c r="G139" s="27">
        <f t="shared" ref="G139:G149" si="15">IF(D139&lt;&gt;0,E139/D139,"-")</f>
        <v>1.0067511416419801</v>
      </c>
    </row>
    <row r="140" spans="1:7" x14ac:dyDescent="0.25">
      <c r="A140" s="34" t="s">
        <v>122</v>
      </c>
      <c r="B140" s="35">
        <v>676577.6</v>
      </c>
      <c r="C140" s="35">
        <v>1261312</v>
      </c>
      <c r="D140" s="35">
        <v>1199369</v>
      </c>
      <c r="E140" s="35">
        <v>1207466.1100000001</v>
      </c>
      <c r="F140" s="36">
        <f t="shared" si="14"/>
        <v>1.7846675828463729</v>
      </c>
      <c r="G140" s="36">
        <f t="shared" si="15"/>
        <v>1.0067511416419801</v>
      </c>
    </row>
    <row r="141" spans="1:7" x14ac:dyDescent="0.25">
      <c r="A141" s="25" t="s">
        <v>123</v>
      </c>
      <c r="B141" s="26">
        <f>SUBTOTAL(9,B142:B142)</f>
        <v>46968.26</v>
      </c>
      <c r="C141" s="26">
        <f>SUBTOTAL(9,C142:C142)</f>
        <v>176975.33</v>
      </c>
      <c r="D141" s="26">
        <f>SUBTOTAL(9,D142:D142)</f>
        <v>207509</v>
      </c>
      <c r="E141" s="26">
        <f>SUBTOTAL(9,E142:E142)</f>
        <v>189778.91</v>
      </c>
      <c r="F141" s="27">
        <f t="shared" si="14"/>
        <v>4.0405778285165344</v>
      </c>
      <c r="G141" s="27">
        <f t="shared" si="15"/>
        <v>0.91455748907276313</v>
      </c>
    </row>
    <row r="142" spans="1:7" x14ac:dyDescent="0.25">
      <c r="A142" s="34" t="s">
        <v>124</v>
      </c>
      <c r="B142" s="35">
        <v>46968.26</v>
      </c>
      <c r="C142" s="35">
        <v>176975.33</v>
      </c>
      <c r="D142" s="35">
        <v>207509</v>
      </c>
      <c r="E142" s="35">
        <v>189778.91</v>
      </c>
      <c r="F142" s="36">
        <f t="shared" si="14"/>
        <v>4.0405778285165344</v>
      </c>
      <c r="G142" s="36">
        <f t="shared" si="15"/>
        <v>0.91455748907276313</v>
      </c>
    </row>
    <row r="143" spans="1:7" x14ac:dyDescent="0.25">
      <c r="A143" s="25" t="s">
        <v>125</v>
      </c>
      <c r="B143" s="26">
        <f>SUBTOTAL(9,B144:B144)</f>
        <v>252107.54</v>
      </c>
      <c r="C143" s="26">
        <f>SUBTOTAL(9,C144:C144)</f>
        <v>451480.67</v>
      </c>
      <c r="D143" s="26">
        <f>SUBTOTAL(9,D144:D144)</f>
        <v>487004.85</v>
      </c>
      <c r="E143" s="26">
        <f>SUBTOTAL(9,E144:E144)</f>
        <v>483653.63</v>
      </c>
      <c r="F143" s="27">
        <f t="shared" si="14"/>
        <v>1.9184417491043702</v>
      </c>
      <c r="G143" s="27">
        <f t="shared" si="15"/>
        <v>0.99311871329412849</v>
      </c>
    </row>
    <row r="144" spans="1:7" x14ac:dyDescent="0.25">
      <c r="A144" s="34" t="s">
        <v>126</v>
      </c>
      <c r="B144" s="35">
        <v>252107.54</v>
      </c>
      <c r="C144" s="35">
        <v>451480.67</v>
      </c>
      <c r="D144" s="35">
        <v>487004.85</v>
      </c>
      <c r="E144" s="35">
        <v>483653.63</v>
      </c>
      <c r="F144" s="36">
        <f t="shared" si="14"/>
        <v>1.9184417491043702</v>
      </c>
      <c r="G144" s="36">
        <f t="shared" si="15"/>
        <v>0.99311871329412849</v>
      </c>
    </row>
    <row r="145" spans="1:7" x14ac:dyDescent="0.25">
      <c r="A145" s="25" t="s">
        <v>127</v>
      </c>
      <c r="B145" s="26">
        <f>SUBTOTAL(9,B146:B146)</f>
        <v>31603.61</v>
      </c>
      <c r="C145" s="26">
        <f>SUBTOTAL(9,C146:C146)</f>
        <v>11495</v>
      </c>
      <c r="D145" s="26">
        <f>SUBTOTAL(9,D146:D146)</f>
        <v>119767.15</v>
      </c>
      <c r="E145" s="26">
        <f>SUBTOTAL(9,E146:E146)</f>
        <v>102691.62</v>
      </c>
      <c r="F145" s="27">
        <f t="shared" si="14"/>
        <v>3.2493636011835356</v>
      </c>
      <c r="G145" s="27">
        <f t="shared" si="15"/>
        <v>0.85742726615770681</v>
      </c>
    </row>
    <row r="146" spans="1:7" x14ac:dyDescent="0.25">
      <c r="A146" s="34" t="s">
        <v>128</v>
      </c>
      <c r="B146" s="35">
        <v>31603.61</v>
      </c>
      <c r="C146" s="35">
        <v>11495</v>
      </c>
      <c r="D146" s="35">
        <v>119767.15</v>
      </c>
      <c r="E146" s="35">
        <v>102691.62</v>
      </c>
      <c r="F146" s="36">
        <f t="shared" si="14"/>
        <v>3.2493636011835356</v>
      </c>
      <c r="G146" s="36">
        <f t="shared" si="15"/>
        <v>0.85742726615770681</v>
      </c>
    </row>
    <row r="147" spans="1:7" x14ac:dyDescent="0.25">
      <c r="A147" s="92" t="s">
        <v>225</v>
      </c>
      <c r="B147" s="93">
        <v>5791.8</v>
      </c>
      <c r="C147" s="93">
        <v>0</v>
      </c>
      <c r="D147" s="93">
        <v>0</v>
      </c>
      <c r="E147" s="93">
        <v>0</v>
      </c>
      <c r="F147" s="94">
        <f t="shared" si="14"/>
        <v>0</v>
      </c>
      <c r="G147" s="94" t="str">
        <f t="shared" si="15"/>
        <v>-</v>
      </c>
    </row>
    <row r="148" spans="1:7" x14ac:dyDescent="0.25">
      <c r="A148" s="34" t="s">
        <v>223</v>
      </c>
      <c r="B148" s="35">
        <v>5791.8</v>
      </c>
      <c r="C148" s="35">
        <v>0</v>
      </c>
      <c r="D148" s="35">
        <v>0</v>
      </c>
      <c r="E148" s="35">
        <v>0</v>
      </c>
      <c r="F148" s="36">
        <v>0</v>
      </c>
      <c r="G148" s="36">
        <v>0</v>
      </c>
    </row>
    <row r="149" spans="1:7" ht="20.100000000000001" customHeight="1" x14ac:dyDescent="0.25">
      <c r="A149" s="74" t="s">
        <v>55</v>
      </c>
      <c r="B149" s="75">
        <f>B139+B141+B143+B145+B147</f>
        <v>1013048.81</v>
      </c>
      <c r="C149" s="75">
        <f>IFERROR(SUBTOTAL(9,C140:C146),0)</f>
        <v>1901263</v>
      </c>
      <c r="D149" s="75">
        <f>IFERROR(SUBTOTAL(9,D140:D146),0)</f>
        <v>2013650</v>
      </c>
      <c r="E149" s="75">
        <f>IFERROR(SUBTOTAL(9,E140:E146),0)</f>
        <v>1983590.27</v>
      </c>
      <c r="F149" s="76">
        <f t="shared" si="14"/>
        <v>1.9580401757739589</v>
      </c>
      <c r="G149" s="76">
        <f t="shared" si="15"/>
        <v>0.98507201847391557</v>
      </c>
    </row>
    <row r="150" spans="1:7" x14ac:dyDescent="0.25">
      <c r="F150" s="11"/>
      <c r="G150" s="11"/>
    </row>
    <row r="151" spans="1:7" x14ac:dyDescent="0.25">
      <c r="C151" s="24"/>
    </row>
    <row r="156" spans="1:7" s="6" customFormat="1" ht="24.95" customHeight="1" x14ac:dyDescent="0.3">
      <c r="A156" s="146" t="s">
        <v>129</v>
      </c>
      <c r="B156" s="146"/>
      <c r="C156" s="146"/>
      <c r="D156" s="146"/>
      <c r="E156" s="146"/>
      <c r="F156" s="146"/>
      <c r="G156" s="146"/>
    </row>
    <row r="157" spans="1:7" s="7" customFormat="1" ht="24.95" customHeight="1" x14ac:dyDescent="0.25">
      <c r="A157" s="8" t="s">
        <v>56</v>
      </c>
      <c r="B157" s="9"/>
      <c r="C157" s="9"/>
      <c r="D157" s="9"/>
      <c r="E157" s="9"/>
      <c r="F157" s="9"/>
      <c r="G157" s="9"/>
    </row>
    <row r="158" spans="1:7" ht="57.6" customHeight="1" x14ac:dyDescent="0.25">
      <c r="A158" s="10" t="s">
        <v>31</v>
      </c>
      <c r="B158" s="10" t="s">
        <v>6</v>
      </c>
      <c r="C158" s="10" t="s">
        <v>7</v>
      </c>
      <c r="D158" s="10" t="s">
        <v>8</v>
      </c>
      <c r="E158" s="10" t="s">
        <v>9</v>
      </c>
      <c r="F158" s="10" t="s">
        <v>10</v>
      </c>
      <c r="G158" s="10" t="s">
        <v>11</v>
      </c>
    </row>
    <row r="159" spans="1:7" s="11" customFormat="1" ht="15.95" customHeight="1" x14ac:dyDescent="0.25">
      <c r="A159" s="12" t="s">
        <v>12</v>
      </c>
      <c r="B159" s="12">
        <f>COLUMN()</f>
        <v>2</v>
      </c>
      <c r="C159" s="12">
        <f>COLUMN()</f>
        <v>3</v>
      </c>
      <c r="D159" s="12">
        <f>COLUMN()</f>
        <v>4</v>
      </c>
      <c r="E159" s="12">
        <f>COLUMN()</f>
        <v>5</v>
      </c>
      <c r="F159" s="12" t="str">
        <f>_xlfn.CONCAT(TEXT(COLUMN(),"@")," (",TEXT(E159,"@")," / ",TEXT(B159,"@"),")")</f>
        <v>6 (5 / 2)</v>
      </c>
      <c r="G159" s="12" t="str">
        <f>_xlfn.CONCAT(TEXT(COLUMN(),"@")," (",TEXT(E159,"@")," / ",TEXT(D159,"@"),")")</f>
        <v>7 (5 / 4)</v>
      </c>
    </row>
    <row r="160" spans="1:7" x14ac:dyDescent="0.25">
      <c r="A160" s="25" t="s">
        <v>260</v>
      </c>
      <c r="B160" s="26">
        <f>SUBTOTAL(9,B161:B161)</f>
        <v>1013048.81</v>
      </c>
      <c r="C160" s="26">
        <f>SUBTOTAL(9,C161:C161)</f>
        <v>1901263</v>
      </c>
      <c r="D160" s="26">
        <f>SUBTOTAL(9,D161:D161)</f>
        <v>2013650</v>
      </c>
      <c r="E160" s="26">
        <f>SUBTOTAL(9,E161:E161)</f>
        <v>1983590.27</v>
      </c>
      <c r="F160" s="27">
        <f>IF(B160&lt;&gt;0,E160/B160,"-")</f>
        <v>1.9580401757739589</v>
      </c>
      <c r="G160" s="27">
        <f>IF(D160&lt;&gt;0,E160/D160,"-")</f>
        <v>0.98507201847391557</v>
      </c>
    </row>
    <row r="161" spans="1:7" x14ac:dyDescent="0.25">
      <c r="A161" s="34" t="s">
        <v>259</v>
      </c>
      <c r="B161" s="35">
        <v>1013048.81</v>
      </c>
      <c r="C161" s="35">
        <v>1901263</v>
      </c>
      <c r="D161" s="35">
        <v>2013650</v>
      </c>
      <c r="E161" s="35">
        <v>1983590.27</v>
      </c>
      <c r="F161" s="36">
        <f>E161/B161</f>
        <v>1.9580401757739589</v>
      </c>
      <c r="G161" s="36">
        <f>E161/D161</f>
        <v>0.98507201847391557</v>
      </c>
    </row>
    <row r="162" spans="1:7" ht="20.100000000000001" customHeight="1" x14ac:dyDescent="0.25">
      <c r="A162" s="37" t="s">
        <v>55</v>
      </c>
      <c r="B162" s="38">
        <f>IFERROR(SUBTOTAL(9,B161:B161),0)</f>
        <v>1013048.81</v>
      </c>
      <c r="C162" s="38">
        <f>IFERROR(SUBTOTAL(9,C161:C161),0)</f>
        <v>1901263</v>
      </c>
      <c r="D162" s="38">
        <f>IFERROR(SUBTOTAL(9,D161:D161),0)</f>
        <v>2013650</v>
      </c>
      <c r="E162" s="38">
        <f>IFERROR(SUBTOTAL(9,E161:E161),0)</f>
        <v>1983590.27</v>
      </c>
      <c r="F162" s="39">
        <f>IF(B162&lt;&gt;0,E162/B162,"-")</f>
        <v>1.9580401757739589</v>
      </c>
      <c r="G162" s="39">
        <f>IF(D162&lt;&gt;0,E162/D162,"-")</f>
        <v>0.98507201847391557</v>
      </c>
    </row>
    <row r="163" spans="1:7" x14ac:dyDescent="0.25">
      <c r="A163" s="11"/>
      <c r="B163" s="11"/>
      <c r="C163" s="11"/>
      <c r="D163" s="11"/>
      <c r="E163" s="11"/>
      <c r="F163" s="11"/>
      <c r="G163" s="11"/>
    </row>
    <row r="164" spans="1:7" x14ac:dyDescent="0.25">
      <c r="A164" s="11"/>
      <c r="B164" s="11"/>
      <c r="C164" s="11"/>
      <c r="D164" s="11"/>
      <c r="E164" s="11"/>
      <c r="F164" s="11"/>
      <c r="G164" s="11"/>
    </row>
    <row r="165" spans="1:7" x14ac:dyDescent="0.25">
      <c r="C165" s="24"/>
    </row>
  </sheetData>
  <mergeCells count="5">
    <mergeCell ref="A2:G2"/>
    <mergeCell ref="A3:G3"/>
    <mergeCell ref="A1:G1"/>
    <mergeCell ref="A117:G117"/>
    <mergeCell ref="A156:G156"/>
  </mergeCells>
  <pageMargins left="0.39370078740157499" right="0.39370078740157499" top="0.39370078740157499" bottom="0.511811023622047" header="0" footer="0.31496062992126"/>
  <pageSetup paperSize="9" scale="52" fitToHeight="0" orientation="portrait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2"/>
  <sheetViews>
    <sheetView zoomScaleNormal="100" workbookViewId="0">
      <pane ySplit="6" topLeftCell="A7" activePane="bottomLeft" state="frozen"/>
      <selection pane="bottomLeft" activeCell="A14" sqref="A14"/>
    </sheetView>
  </sheetViews>
  <sheetFormatPr defaultColWidth="9.140625" defaultRowHeight="15" x14ac:dyDescent="0.25"/>
  <cols>
    <col min="1" max="1" width="73.7109375" style="1" customWidth="1"/>
    <col min="2" max="5" width="19.7109375" style="1" customWidth="1"/>
    <col min="6" max="7" width="15" style="1" customWidth="1"/>
  </cols>
  <sheetData>
    <row r="1" spans="1:7" s="5" customFormat="1" ht="30" customHeight="1" x14ac:dyDescent="0.25">
      <c r="A1" s="146" t="s">
        <v>2</v>
      </c>
      <c r="B1" s="146"/>
      <c r="C1" s="146"/>
      <c r="D1" s="146"/>
      <c r="E1" s="146"/>
      <c r="F1" s="146"/>
      <c r="G1" s="146"/>
    </row>
    <row r="2" spans="1:7" s="5" customFormat="1" ht="30" customHeight="1" x14ac:dyDescent="0.25">
      <c r="A2" s="146" t="s">
        <v>132</v>
      </c>
      <c r="B2" s="146"/>
      <c r="C2" s="146"/>
      <c r="D2" s="146"/>
      <c r="E2" s="146"/>
      <c r="F2" s="146"/>
      <c r="G2" s="146"/>
    </row>
    <row r="3" spans="1:7" s="6" customFormat="1" ht="24.95" customHeight="1" x14ac:dyDescent="0.3">
      <c r="A3" s="146" t="s">
        <v>133</v>
      </c>
      <c r="B3" s="146"/>
      <c r="C3" s="146"/>
      <c r="D3" s="146"/>
      <c r="E3" s="146"/>
      <c r="F3" s="146"/>
      <c r="G3" s="146"/>
    </row>
    <row r="4" spans="1:7" s="7" customFormat="1" ht="24.95" customHeight="1" x14ac:dyDescent="0.25">
      <c r="A4" s="8" t="s">
        <v>134</v>
      </c>
      <c r="B4" s="9"/>
      <c r="C4" s="9"/>
      <c r="D4" s="9"/>
      <c r="E4" s="9"/>
      <c r="F4" s="9"/>
      <c r="G4" s="9"/>
    </row>
    <row r="5" spans="1:7" ht="57.6" customHeight="1" x14ac:dyDescent="0.25">
      <c r="A5" s="10" t="s">
        <v>31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</row>
    <row r="6" spans="1:7" s="11" customFormat="1" ht="15.95" customHeight="1" x14ac:dyDescent="0.25">
      <c r="A6" s="12" t="s">
        <v>12</v>
      </c>
      <c r="B6" s="12">
        <f>COLUMN()</f>
        <v>2</v>
      </c>
      <c r="C6" s="12">
        <v>3</v>
      </c>
      <c r="D6" s="12">
        <f>COLUMN()</f>
        <v>4</v>
      </c>
      <c r="E6" s="12">
        <f>COLUMN()</f>
        <v>5</v>
      </c>
      <c r="F6" s="12" t="str">
        <f>_xlfn.CONCAT(TEXT(COLUMN(),"@")," (",TEXT(E6,"@")," / ",TEXT(B6,"@"),")")</f>
        <v>6 (5 / 2)</v>
      </c>
      <c r="G6" s="12" t="str">
        <f>_xlfn.CONCAT(TEXT(COLUMN(),"@")," (",TEXT(E6,"@")," / ",TEXT(D6,"@"),")")</f>
        <v>7 (5 / 4)</v>
      </c>
    </row>
    <row r="7" spans="1:7" ht="20.100000000000001" customHeight="1" x14ac:dyDescent="0.25">
      <c r="A7" s="37" t="s">
        <v>55</v>
      </c>
      <c r="B7" s="38">
        <f>IFERROR(SUBTOTAL(9,#REF!),0)</f>
        <v>0</v>
      </c>
      <c r="C7" s="38">
        <v>0</v>
      </c>
      <c r="D7" s="38">
        <f>IFERROR(SUBTOTAL(9,#REF!),0)</f>
        <v>0</v>
      </c>
      <c r="E7" s="38">
        <f>IFERROR(SUBTOTAL(9,#REF!),0)</f>
        <v>0</v>
      </c>
      <c r="F7" s="39" t="str">
        <f>IF(B7&lt;&gt;0,E7/B7,"-")</f>
        <v>-</v>
      </c>
      <c r="G7" s="39" t="str">
        <f>IF(D7&lt;&gt;0,E7/D7,"-")</f>
        <v>-</v>
      </c>
    </row>
    <row r="8" spans="1:7" x14ac:dyDescent="0.25">
      <c r="A8" s="11"/>
      <c r="B8" s="11"/>
      <c r="C8" s="11"/>
      <c r="D8" s="11"/>
      <c r="E8" s="11"/>
      <c r="F8" s="11"/>
      <c r="G8" s="11"/>
    </row>
    <row r="9" spans="1:7" x14ac:dyDescent="0.25">
      <c r="A9" s="11"/>
      <c r="B9" s="11"/>
      <c r="C9" s="11"/>
      <c r="D9" s="11"/>
      <c r="E9" s="11"/>
      <c r="F9" s="11"/>
      <c r="G9" s="11"/>
    </row>
    <row r="10" spans="1:7" s="7" customFormat="1" ht="24.95" customHeight="1" x14ac:dyDescent="0.25">
      <c r="A10" s="8" t="s">
        <v>135</v>
      </c>
      <c r="B10" s="9"/>
      <c r="C10" s="9"/>
      <c r="D10" s="9"/>
      <c r="E10" s="9"/>
      <c r="F10" s="9"/>
      <c r="G10" s="9"/>
    </row>
    <row r="11" spans="1:7" ht="57.6" customHeight="1" x14ac:dyDescent="0.25">
      <c r="A11" s="40" t="s">
        <v>31</v>
      </c>
      <c r="B11" s="10" t="s">
        <v>6</v>
      </c>
      <c r="C11" s="10" t="s">
        <v>7</v>
      </c>
      <c r="D11" s="10" t="s">
        <v>8</v>
      </c>
      <c r="E11" s="10" t="s">
        <v>9</v>
      </c>
      <c r="F11" s="10" t="s">
        <v>10</v>
      </c>
      <c r="G11" s="10" t="s">
        <v>11</v>
      </c>
    </row>
    <row r="12" spans="1:7" s="11" customFormat="1" ht="15.95" customHeight="1" x14ac:dyDescent="0.25">
      <c r="A12" s="12" t="s">
        <v>12</v>
      </c>
      <c r="B12" s="12">
        <f>COLUMN()</f>
        <v>2</v>
      </c>
      <c r="C12" s="12">
        <v>3</v>
      </c>
      <c r="D12" s="12">
        <f>COLUMN()</f>
        <v>4</v>
      </c>
      <c r="E12" s="12">
        <f>COLUMN()</f>
        <v>5</v>
      </c>
      <c r="F12" s="12" t="str">
        <f>_xlfn.CONCAT(TEXT(COLUMN(),"@")," (",TEXT(E12,"@")," / ",TEXT(B12,"@"),")")</f>
        <v>6 (5 / 2)</v>
      </c>
      <c r="G12" s="12" t="str">
        <f>_xlfn.CONCAT(TEXT(COLUMN(),"@")," (",TEXT(E12,"@")," / ",TEXT(D12,"@"),")")</f>
        <v>7 (5 / 4)</v>
      </c>
    </row>
    <row r="13" spans="1:7" ht="20.100000000000001" customHeight="1" x14ac:dyDescent="0.25">
      <c r="A13" s="37" t="s">
        <v>55</v>
      </c>
      <c r="B13" s="38">
        <f>IFERROR(SUBTOTAL(9,#REF!),0)</f>
        <v>0</v>
      </c>
      <c r="C13" s="38">
        <v>0</v>
      </c>
      <c r="D13" s="38">
        <f>IFERROR(SUBTOTAL(9,#REF!),0)</f>
        <v>0</v>
      </c>
      <c r="E13" s="38">
        <f>IFERROR(SUBTOTAL(9,#REF!),0)</f>
        <v>0</v>
      </c>
      <c r="F13" s="39" t="str">
        <f>IF(B13&lt;&gt;0,E13/B13,"-")</f>
        <v>-</v>
      </c>
      <c r="G13" s="39" t="str">
        <f>IF(D13&lt;&gt;0,E13/D13,"-")</f>
        <v>-</v>
      </c>
    </row>
    <row r="14" spans="1:7" x14ac:dyDescent="0.25">
      <c r="F14" s="11"/>
      <c r="G14" s="11"/>
    </row>
    <row r="15" spans="1:7" x14ac:dyDescent="0.25">
      <c r="C15" s="24"/>
    </row>
    <row r="20" spans="1:7" s="6" customFormat="1" ht="24.95" customHeight="1" x14ac:dyDescent="0.3">
      <c r="A20" s="146" t="s">
        <v>136</v>
      </c>
      <c r="B20" s="146"/>
      <c r="C20" s="146"/>
      <c r="D20" s="146"/>
      <c r="E20" s="146"/>
      <c r="F20" s="146"/>
      <c r="G20" s="146"/>
    </row>
    <row r="21" spans="1:7" s="7" customFormat="1" ht="24.95" customHeight="1" x14ac:dyDescent="0.25">
      <c r="A21" s="8" t="s">
        <v>134</v>
      </c>
      <c r="B21" s="9"/>
      <c r="C21" s="9"/>
      <c r="D21" s="9"/>
      <c r="E21" s="9"/>
      <c r="F21" s="9"/>
      <c r="G21" s="9"/>
    </row>
    <row r="22" spans="1:7" ht="57.6" customHeight="1" x14ac:dyDescent="0.25">
      <c r="A22" s="10" t="s">
        <v>31</v>
      </c>
      <c r="B22" s="10" t="s">
        <v>6</v>
      </c>
      <c r="C22" s="10" t="s">
        <v>7</v>
      </c>
      <c r="D22" s="10" t="s">
        <v>8</v>
      </c>
      <c r="E22" s="10" t="s">
        <v>9</v>
      </c>
      <c r="F22" s="10" t="s">
        <v>10</v>
      </c>
      <c r="G22" s="10" t="s">
        <v>11</v>
      </c>
    </row>
    <row r="23" spans="1:7" s="11" customFormat="1" ht="15.95" customHeight="1" x14ac:dyDescent="0.25">
      <c r="A23" s="12" t="s">
        <v>12</v>
      </c>
      <c r="B23" s="12">
        <f>COLUMN()</f>
        <v>2</v>
      </c>
      <c r="C23" s="12">
        <f>COLUMN()</f>
        <v>3</v>
      </c>
      <c r="D23" s="12">
        <f>COLUMN()</f>
        <v>4</v>
      </c>
      <c r="E23" s="12">
        <f>COLUMN()</f>
        <v>5</v>
      </c>
      <c r="F23" s="12" t="str">
        <f>_xlfn.CONCAT(TEXT(COLUMN(),"@")," (",TEXT(E23,"@")," / ",TEXT(B23,"@"),")")</f>
        <v>6 (5 / 2)</v>
      </c>
      <c r="G23" s="12" t="str">
        <f>_xlfn.CONCAT(TEXT(COLUMN(),"@")," (",TEXT(E23,"@")," / ",TEXT(D23,"@"),")")</f>
        <v>7 (5 / 4)</v>
      </c>
    </row>
    <row r="24" spans="1:7" ht="20.100000000000001" customHeight="1" x14ac:dyDescent="0.25">
      <c r="A24" s="37" t="s">
        <v>55</v>
      </c>
      <c r="B24" s="38">
        <f>IFERROR(SUBTOTAL(9,#REF!),0)</f>
        <v>0</v>
      </c>
      <c r="C24" s="38">
        <f>IFERROR(SUBTOTAL(9,#REF!),0)</f>
        <v>0</v>
      </c>
      <c r="D24" s="38">
        <f>IFERROR(SUBTOTAL(9,#REF!),0)</f>
        <v>0</v>
      </c>
      <c r="E24" s="38">
        <f>IFERROR(SUBTOTAL(9,#REF!),0)</f>
        <v>0</v>
      </c>
      <c r="F24" s="39" t="str">
        <f>IF(B24&lt;&gt;0,E24/B24,"-")</f>
        <v>-</v>
      </c>
      <c r="G24" s="39" t="str">
        <f>IF(D24&lt;&gt;0,E24/D24,"-")</f>
        <v>-</v>
      </c>
    </row>
    <row r="25" spans="1:7" x14ac:dyDescent="0.25">
      <c r="A25" s="11"/>
      <c r="B25" s="11"/>
      <c r="C25" s="11"/>
      <c r="D25" s="11"/>
      <c r="E25" s="11"/>
      <c r="F25" s="11"/>
      <c r="G25" s="11"/>
    </row>
    <row r="26" spans="1:7" x14ac:dyDescent="0.25">
      <c r="A26" s="11"/>
      <c r="B26" s="11"/>
      <c r="C26" s="11"/>
      <c r="D26" s="11"/>
      <c r="E26" s="11"/>
      <c r="F26" s="11"/>
      <c r="G26" s="11"/>
    </row>
    <row r="27" spans="1:7" s="7" customFormat="1" ht="24.95" customHeight="1" x14ac:dyDescent="0.25">
      <c r="A27" s="8" t="s">
        <v>135</v>
      </c>
      <c r="B27" s="9"/>
      <c r="C27" s="9"/>
      <c r="D27" s="9"/>
      <c r="E27" s="9"/>
      <c r="F27" s="9"/>
      <c r="G27" s="9"/>
    </row>
    <row r="28" spans="1:7" ht="57.6" customHeight="1" x14ac:dyDescent="0.25">
      <c r="A28" s="40" t="s">
        <v>31</v>
      </c>
      <c r="B28" s="10" t="s">
        <v>6</v>
      </c>
      <c r="C28" s="10" t="s">
        <v>7</v>
      </c>
      <c r="D28" s="10" t="s">
        <v>8</v>
      </c>
      <c r="E28" s="10" t="s">
        <v>9</v>
      </c>
      <c r="F28" s="10" t="s">
        <v>10</v>
      </c>
      <c r="G28" s="10" t="s">
        <v>11</v>
      </c>
    </row>
    <row r="29" spans="1:7" s="11" customFormat="1" ht="15.95" customHeight="1" x14ac:dyDescent="0.25">
      <c r="A29" s="12" t="s">
        <v>12</v>
      </c>
      <c r="B29" s="12">
        <f>COLUMN()</f>
        <v>2</v>
      </c>
      <c r="C29" s="12">
        <f>COLUMN()</f>
        <v>3</v>
      </c>
      <c r="D29" s="12">
        <f>COLUMN()</f>
        <v>4</v>
      </c>
      <c r="E29" s="12">
        <f>COLUMN()</f>
        <v>5</v>
      </c>
      <c r="F29" s="12" t="str">
        <f>_xlfn.CONCAT(TEXT(COLUMN(),"@")," (",TEXT(E29,"@")," / ",TEXT(B29,"@"),")")</f>
        <v>6 (5 / 2)</v>
      </c>
      <c r="G29" s="12" t="str">
        <f>_xlfn.CONCAT(TEXT(COLUMN(),"@")," (",TEXT(E29,"@")," / ",TEXT(D29,"@"),")")</f>
        <v>7 (5 / 4)</v>
      </c>
    </row>
    <row r="30" spans="1:7" ht="20.100000000000001" customHeight="1" x14ac:dyDescent="0.25">
      <c r="A30" s="37" t="s">
        <v>55</v>
      </c>
      <c r="B30" s="38">
        <f>IFERROR(SUBTOTAL(9,#REF!),0)</f>
        <v>0</v>
      </c>
      <c r="C30" s="38">
        <f>IFERROR(SUBTOTAL(9,#REF!),0)</f>
        <v>0</v>
      </c>
      <c r="D30" s="38">
        <f>IFERROR(SUBTOTAL(9,#REF!),0)</f>
        <v>0</v>
      </c>
      <c r="E30" s="38">
        <f>IFERROR(SUBTOTAL(9,#REF!),0)</f>
        <v>0</v>
      </c>
      <c r="F30" s="39" t="str">
        <f>IF(B30&lt;&gt;0,E30/B30,"-")</f>
        <v>-</v>
      </c>
      <c r="G30" s="39" t="str">
        <f>IF(D30&lt;&gt;0,E30/D30,"-")</f>
        <v>-</v>
      </c>
    </row>
    <row r="31" spans="1:7" x14ac:dyDescent="0.25">
      <c r="F31" s="11"/>
      <c r="G31" s="11"/>
    </row>
    <row r="32" spans="1:7" x14ac:dyDescent="0.25">
      <c r="C32" s="24"/>
    </row>
  </sheetData>
  <mergeCells count="4">
    <mergeCell ref="A2:G2"/>
    <mergeCell ref="A3:G3"/>
    <mergeCell ref="A1:G1"/>
    <mergeCell ref="A20:G20"/>
  </mergeCells>
  <pageMargins left="0.39370078740157499" right="0.39370078740157499" top="0.39370078740157499" bottom="0.511811023622047" header="0" footer="0.31496062992126"/>
  <pageSetup paperSize="9" scale="52" fitToHeight="0" orientation="portrait" r:id="rId1"/>
  <headerFooter>
    <oddFooter>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8"/>
  <sheetViews>
    <sheetView zoomScaleNormal="100" workbookViewId="0">
      <pane ySplit="5" topLeftCell="A81" activePane="bottomLeft" state="frozen"/>
      <selection pane="bottomLeft" activeCell="C45" sqref="C45"/>
    </sheetView>
  </sheetViews>
  <sheetFormatPr defaultColWidth="9.140625" defaultRowHeight="15" x14ac:dyDescent="0.25"/>
  <cols>
    <col min="1" max="1" width="73.7109375" style="1" customWidth="1"/>
    <col min="2" max="4" width="19.7109375" style="1" customWidth="1"/>
    <col min="5" max="5" width="15" style="1" customWidth="1"/>
    <col min="7" max="7" width="12.7109375" bestFit="1" customWidth="1"/>
    <col min="8" max="8" width="12.42578125" customWidth="1"/>
  </cols>
  <sheetData>
    <row r="1" spans="1:9" s="5" customFormat="1" ht="30" customHeight="1" x14ac:dyDescent="0.25">
      <c r="A1" s="146" t="s">
        <v>137</v>
      </c>
      <c r="B1" s="146"/>
      <c r="C1" s="146"/>
      <c r="D1" s="146"/>
      <c r="E1" s="146"/>
    </row>
    <row r="2" spans="1:9" s="6" customFormat="1" ht="24.95" customHeight="1" x14ac:dyDescent="0.3">
      <c r="A2" s="146" t="s">
        <v>138</v>
      </c>
      <c r="B2" s="146"/>
      <c r="C2" s="146"/>
      <c r="D2" s="146"/>
      <c r="E2" s="146"/>
    </row>
    <row r="3" spans="1:9" s="7" customFormat="1" ht="24.95" customHeight="1" x14ac:dyDescent="0.25">
      <c r="A3" s="8" t="s">
        <v>137</v>
      </c>
      <c r="B3" s="9"/>
      <c r="C3" s="9"/>
      <c r="D3" s="9"/>
      <c r="E3" s="9"/>
    </row>
    <row r="4" spans="1:9" ht="57.6" customHeight="1" x14ac:dyDescent="0.25">
      <c r="A4" s="40" t="s">
        <v>31</v>
      </c>
      <c r="B4" s="10" t="s">
        <v>7</v>
      </c>
      <c r="C4" s="10" t="s">
        <v>8</v>
      </c>
      <c r="D4" s="10" t="s">
        <v>9</v>
      </c>
      <c r="E4" s="10" t="s">
        <v>11</v>
      </c>
    </row>
    <row r="5" spans="1:9" s="11" customFormat="1" ht="15.95" customHeight="1" x14ac:dyDescent="0.25">
      <c r="A5" s="12" t="s">
        <v>12</v>
      </c>
      <c r="B5" s="12">
        <v>2</v>
      </c>
      <c r="C5" s="12">
        <f>COLUMN()</f>
        <v>3</v>
      </c>
      <c r="D5" s="12">
        <f>COLUMN()</f>
        <v>4</v>
      </c>
      <c r="E5" s="12" t="str">
        <f>_xlfn.CONCAT(TEXT(COLUMN(),"@")," (",TEXT(D5,"@")," / ",TEXT(C5,"@"),")")</f>
        <v>5 (4 / 3)</v>
      </c>
    </row>
    <row r="6" spans="1:9" x14ac:dyDescent="0.25">
      <c r="A6" s="25" t="s">
        <v>130</v>
      </c>
      <c r="B6" s="26">
        <v>1901263</v>
      </c>
      <c r="C6" s="26">
        <f>C7</f>
        <v>2013650</v>
      </c>
      <c r="D6" s="26">
        <f>D7</f>
        <v>1983590.2699999998</v>
      </c>
      <c r="E6" s="27">
        <f>D6/C6</f>
        <v>0.98507201847391546</v>
      </c>
    </row>
    <row r="7" spans="1:9" x14ac:dyDescent="0.25">
      <c r="A7" s="28" t="s">
        <v>131</v>
      </c>
      <c r="B7" s="29">
        <v>1901263</v>
      </c>
      <c r="C7" s="29">
        <f>C13</f>
        <v>2013650</v>
      </c>
      <c r="D7" s="29">
        <f>D13</f>
        <v>1983590.2699999998</v>
      </c>
      <c r="E7" s="30">
        <f>D7/C7</f>
        <v>0.98507201847391546</v>
      </c>
    </row>
    <row r="8" spans="1:9" x14ac:dyDescent="0.25">
      <c r="A8" s="41" t="s">
        <v>139</v>
      </c>
      <c r="B8" s="42"/>
      <c r="C8" s="42"/>
      <c r="D8" s="42"/>
      <c r="E8" s="42"/>
    </row>
    <row r="9" spans="1:9" x14ac:dyDescent="0.25">
      <c r="A9" s="43" t="s">
        <v>140</v>
      </c>
      <c r="B9" s="44" t="s">
        <v>141</v>
      </c>
      <c r="C9" s="45" t="s">
        <v>214</v>
      </c>
      <c r="D9" s="45" t="s">
        <v>205</v>
      </c>
      <c r="E9" s="46">
        <f t="shared" ref="E9:E17" si="0">D9/C9</f>
        <v>1.0067511416419801</v>
      </c>
      <c r="G9" s="57"/>
      <c r="H9" s="57"/>
    </row>
    <row r="10" spans="1:9" x14ac:dyDescent="0.25">
      <c r="A10" s="43" t="s">
        <v>142</v>
      </c>
      <c r="B10" s="44" t="s">
        <v>143</v>
      </c>
      <c r="C10" s="45" t="s">
        <v>212</v>
      </c>
      <c r="D10" s="45" t="s">
        <v>204</v>
      </c>
      <c r="E10" s="46">
        <f t="shared" si="0"/>
        <v>0.91455748907276313</v>
      </c>
      <c r="G10" s="57"/>
      <c r="H10" s="57"/>
    </row>
    <row r="11" spans="1:9" x14ac:dyDescent="0.25">
      <c r="A11" s="43" t="s">
        <v>144</v>
      </c>
      <c r="B11" s="44" t="s">
        <v>145</v>
      </c>
      <c r="C11" s="45" t="s">
        <v>211</v>
      </c>
      <c r="D11" s="45" t="s">
        <v>258</v>
      </c>
      <c r="E11" s="46">
        <f t="shared" si="0"/>
        <v>0.99311871329412849</v>
      </c>
      <c r="G11" s="67"/>
      <c r="H11" s="57"/>
    </row>
    <row r="12" spans="1:9" x14ac:dyDescent="0.25">
      <c r="A12" s="43" t="s">
        <v>146</v>
      </c>
      <c r="B12" s="44" t="s">
        <v>147</v>
      </c>
      <c r="C12" s="65">
        <v>119767.15</v>
      </c>
      <c r="D12" s="45" t="s">
        <v>203</v>
      </c>
      <c r="E12" s="46">
        <f t="shared" si="0"/>
        <v>0.85742726615770681</v>
      </c>
      <c r="G12" s="57"/>
      <c r="H12" s="57"/>
    </row>
    <row r="13" spans="1:9" x14ac:dyDescent="0.25">
      <c r="A13" s="31" t="s">
        <v>148</v>
      </c>
      <c r="B13" s="32">
        <v>1901263</v>
      </c>
      <c r="C13" s="32">
        <f>C15+C40+C47+C94+C105</f>
        <v>2013650</v>
      </c>
      <c r="D13" s="32">
        <f>D15+D40+D47+D94+D105</f>
        <v>1983590.2699999998</v>
      </c>
      <c r="E13" s="33">
        <f t="shared" si="0"/>
        <v>0.98507201847391546</v>
      </c>
    </row>
    <row r="14" spans="1:9" x14ac:dyDescent="0.25">
      <c r="A14" s="62" t="s">
        <v>149</v>
      </c>
      <c r="B14" s="63">
        <f>B15</f>
        <v>599717</v>
      </c>
      <c r="C14" s="63">
        <f>C15</f>
        <v>632796</v>
      </c>
      <c r="D14" s="63">
        <f>D15</f>
        <v>640893.59999999986</v>
      </c>
      <c r="E14" s="64">
        <f t="shared" si="0"/>
        <v>1.0127965410653668</v>
      </c>
      <c r="G14" s="57"/>
      <c r="H14" s="57"/>
    </row>
    <row r="15" spans="1:9" x14ac:dyDescent="0.25">
      <c r="A15" s="47" t="s">
        <v>150</v>
      </c>
      <c r="B15" s="48">
        <v>599717</v>
      </c>
      <c r="C15" s="48">
        <f>SUBTOTAL(9,C17:C38)</f>
        <v>632796</v>
      </c>
      <c r="D15" s="48">
        <f>SUBTOTAL(9,D17:D38)</f>
        <v>640893.59999999986</v>
      </c>
      <c r="E15" s="49">
        <f t="shared" si="0"/>
        <v>1.0127965410653668</v>
      </c>
    </row>
    <row r="16" spans="1:9" x14ac:dyDescent="0.25">
      <c r="A16" s="50" t="s">
        <v>151</v>
      </c>
      <c r="B16" s="51">
        <v>477521</v>
      </c>
      <c r="C16" s="51">
        <f>SUBTOTAL(9,C17:C20)</f>
        <v>506104</v>
      </c>
      <c r="D16" s="51">
        <f>D17+D18+D19+D20</f>
        <v>517398.2</v>
      </c>
      <c r="E16" s="52">
        <f t="shared" si="0"/>
        <v>1.0223159666787853</v>
      </c>
      <c r="G16" s="57"/>
      <c r="H16" s="57"/>
      <c r="I16" s="56"/>
    </row>
    <row r="17" spans="1:8" x14ac:dyDescent="0.25">
      <c r="A17" s="34" t="s">
        <v>152</v>
      </c>
      <c r="B17" s="35">
        <v>391778</v>
      </c>
      <c r="C17" s="35">
        <v>425000</v>
      </c>
      <c r="D17" s="35">
        <v>433826.27</v>
      </c>
      <c r="E17" s="36">
        <f t="shared" si="0"/>
        <v>1.0207676941176471</v>
      </c>
    </row>
    <row r="18" spans="1:8" x14ac:dyDescent="0.25">
      <c r="A18" s="34" t="s">
        <v>153</v>
      </c>
      <c r="B18" s="35">
        <v>1839</v>
      </c>
      <c r="C18" s="35">
        <v>390</v>
      </c>
      <c r="D18" s="35">
        <v>381.45</v>
      </c>
      <c r="E18" s="36">
        <f t="shared" ref="E18:E20" si="1">D18/C18</f>
        <v>0.97807692307692307</v>
      </c>
      <c r="G18" s="57"/>
      <c r="H18" s="57"/>
    </row>
    <row r="19" spans="1:8" x14ac:dyDescent="0.25">
      <c r="A19" s="34" t="s">
        <v>154</v>
      </c>
      <c r="B19" s="35">
        <v>19190</v>
      </c>
      <c r="C19" s="35">
        <v>20500</v>
      </c>
      <c r="D19" s="35">
        <v>22186.36</v>
      </c>
      <c r="E19" s="36">
        <f t="shared" si="1"/>
        <v>1.0822614634146341</v>
      </c>
    </row>
    <row r="20" spans="1:8" x14ac:dyDescent="0.25">
      <c r="A20" s="34" t="s">
        <v>155</v>
      </c>
      <c r="B20" s="35">
        <v>64714</v>
      </c>
      <c r="C20" s="35">
        <v>60214</v>
      </c>
      <c r="D20" s="35">
        <v>61004.12</v>
      </c>
      <c r="E20" s="36">
        <f t="shared" si="1"/>
        <v>1.0131218653469294</v>
      </c>
    </row>
    <row r="21" spans="1:8" x14ac:dyDescent="0.25">
      <c r="A21" s="50" t="s">
        <v>156</v>
      </c>
      <c r="B21" s="51">
        <v>121253</v>
      </c>
      <c r="C21" s="51">
        <f>SUBTOTAL(9,C22:C36)</f>
        <v>125755</v>
      </c>
      <c r="D21" s="51">
        <f>SUBTOTAL(9,D22:D36)</f>
        <v>122558.40000000001</v>
      </c>
      <c r="E21" s="52">
        <f>D21/C21</f>
        <v>0.97458073237644638</v>
      </c>
    </row>
    <row r="22" spans="1:8" x14ac:dyDescent="0.25">
      <c r="A22" s="34" t="s">
        <v>157</v>
      </c>
      <c r="B22" s="35">
        <v>133</v>
      </c>
      <c r="C22" s="35">
        <v>136</v>
      </c>
      <c r="D22" s="35">
        <v>136.1</v>
      </c>
      <c r="E22" s="36">
        <f>D22/C22</f>
        <v>1.0007352941176471</v>
      </c>
      <c r="G22" s="57"/>
      <c r="H22" s="57"/>
    </row>
    <row r="23" spans="1:8" x14ac:dyDescent="0.25">
      <c r="A23" s="34" t="s">
        <v>158</v>
      </c>
      <c r="B23" s="35">
        <v>31005</v>
      </c>
      <c r="C23" s="35">
        <v>35500</v>
      </c>
      <c r="D23" s="35">
        <v>32303.4</v>
      </c>
      <c r="E23" s="36">
        <f t="shared" ref="E23:E36" si="2">D23/C23</f>
        <v>0.90995492957746482</v>
      </c>
    </row>
    <row r="24" spans="1:8" x14ac:dyDescent="0.25">
      <c r="A24" s="34" t="s">
        <v>159</v>
      </c>
      <c r="B24" s="35">
        <v>563</v>
      </c>
      <c r="C24" s="35">
        <v>563</v>
      </c>
      <c r="D24" s="35">
        <v>563</v>
      </c>
      <c r="E24" s="36">
        <f t="shared" si="2"/>
        <v>1</v>
      </c>
    </row>
    <row r="25" spans="1:8" x14ac:dyDescent="0.25">
      <c r="A25" s="34" t="s">
        <v>160</v>
      </c>
      <c r="B25" s="35">
        <v>6241</v>
      </c>
      <c r="C25" s="35">
        <v>5677</v>
      </c>
      <c r="D25" s="35">
        <v>5678.53</v>
      </c>
      <c r="E25" s="36">
        <f t="shared" si="2"/>
        <v>1.0002695085432447</v>
      </c>
      <c r="G25" s="57"/>
    </row>
    <row r="26" spans="1:8" x14ac:dyDescent="0.25">
      <c r="A26" s="34" t="s">
        <v>161</v>
      </c>
      <c r="B26" s="35">
        <v>14837</v>
      </c>
      <c r="C26" s="35">
        <v>14748</v>
      </c>
      <c r="D26" s="35">
        <v>14747.35</v>
      </c>
      <c r="E26" s="36">
        <f t="shared" si="2"/>
        <v>0.99995592622728513</v>
      </c>
      <c r="G26" s="57"/>
    </row>
    <row r="27" spans="1:8" x14ac:dyDescent="0.25">
      <c r="A27" s="34" t="s">
        <v>162</v>
      </c>
      <c r="B27" s="35">
        <v>1991</v>
      </c>
      <c r="C27" s="35">
        <v>2405</v>
      </c>
      <c r="D27" s="35">
        <v>2404.86</v>
      </c>
      <c r="E27" s="36">
        <f t="shared" si="2"/>
        <v>0.99994178794178801</v>
      </c>
    </row>
    <row r="28" spans="1:8" x14ac:dyDescent="0.25">
      <c r="A28" s="34" t="s">
        <v>163</v>
      </c>
      <c r="B28" s="35">
        <v>133</v>
      </c>
      <c r="C28" s="35">
        <v>133</v>
      </c>
      <c r="D28" s="35">
        <v>133.01</v>
      </c>
      <c r="E28" s="36">
        <f t="shared" si="2"/>
        <v>1.0000751879699248</v>
      </c>
    </row>
    <row r="29" spans="1:8" x14ac:dyDescent="0.25">
      <c r="A29" s="34" t="s">
        <v>164</v>
      </c>
      <c r="B29" s="35">
        <v>3593</v>
      </c>
      <c r="C29" s="35">
        <v>3819</v>
      </c>
      <c r="D29" s="35">
        <v>3818.6</v>
      </c>
      <c r="E29" s="36">
        <f t="shared" si="2"/>
        <v>0.99989526053940825</v>
      </c>
    </row>
    <row r="30" spans="1:8" x14ac:dyDescent="0.25">
      <c r="A30" s="34" t="s">
        <v>165</v>
      </c>
      <c r="B30" s="35">
        <v>8794</v>
      </c>
      <c r="C30" s="35">
        <v>8794</v>
      </c>
      <c r="D30" s="35">
        <v>8794</v>
      </c>
      <c r="E30" s="36">
        <f t="shared" si="2"/>
        <v>1</v>
      </c>
    </row>
    <row r="31" spans="1:8" x14ac:dyDescent="0.25">
      <c r="A31" s="34" t="s">
        <v>166</v>
      </c>
      <c r="B31" s="35">
        <v>759</v>
      </c>
      <c r="C31" s="35">
        <v>759</v>
      </c>
      <c r="D31" s="35">
        <v>759</v>
      </c>
      <c r="E31" s="36">
        <f t="shared" si="2"/>
        <v>1</v>
      </c>
    </row>
    <row r="32" spans="1:8" x14ac:dyDescent="0.25">
      <c r="A32" s="34" t="s">
        <v>167</v>
      </c>
      <c r="B32" s="35">
        <v>2327</v>
      </c>
      <c r="C32" s="35">
        <v>2327</v>
      </c>
      <c r="D32" s="35">
        <v>2327.0100000000002</v>
      </c>
      <c r="E32" s="36">
        <f t="shared" si="2"/>
        <v>1.0000042973785992</v>
      </c>
    </row>
    <row r="33" spans="1:7" x14ac:dyDescent="0.25">
      <c r="A33" s="34" t="s">
        <v>168</v>
      </c>
      <c r="B33" s="35">
        <v>664</v>
      </c>
      <c r="C33" s="35">
        <v>664</v>
      </c>
      <c r="D33" s="35">
        <v>664</v>
      </c>
      <c r="E33" s="36">
        <f t="shared" si="2"/>
        <v>1</v>
      </c>
    </row>
    <row r="34" spans="1:7" x14ac:dyDescent="0.25">
      <c r="A34" s="34" t="s">
        <v>169</v>
      </c>
      <c r="B34" s="35">
        <v>672</v>
      </c>
      <c r="C34" s="35">
        <v>775</v>
      </c>
      <c r="D34" s="35">
        <v>774.58</v>
      </c>
      <c r="E34" s="36">
        <f t="shared" si="2"/>
        <v>0.99945806451612906</v>
      </c>
    </row>
    <row r="35" spans="1:7" x14ac:dyDescent="0.25">
      <c r="A35" s="34" t="s">
        <v>170</v>
      </c>
      <c r="B35" s="35">
        <v>48877</v>
      </c>
      <c r="C35" s="35">
        <v>48877</v>
      </c>
      <c r="D35" s="35">
        <v>48877</v>
      </c>
      <c r="E35" s="36">
        <f t="shared" si="2"/>
        <v>1</v>
      </c>
    </row>
    <row r="36" spans="1:7" x14ac:dyDescent="0.25">
      <c r="A36" s="34" t="s">
        <v>171</v>
      </c>
      <c r="B36" s="35">
        <v>664</v>
      </c>
      <c r="C36" s="35">
        <v>578</v>
      </c>
      <c r="D36" s="35">
        <v>577.96</v>
      </c>
      <c r="E36" s="36">
        <f t="shared" si="2"/>
        <v>0.99993079584775091</v>
      </c>
    </row>
    <row r="37" spans="1:7" x14ac:dyDescent="0.25">
      <c r="A37" s="50" t="s">
        <v>172</v>
      </c>
      <c r="B37" s="51">
        <v>943</v>
      </c>
      <c r="C37" s="51">
        <f>SUBTOTAL(9,C38:C38)</f>
        <v>937</v>
      </c>
      <c r="D37" s="51">
        <f>SUBTOTAL(9,D38:D38)</f>
        <v>937</v>
      </c>
      <c r="E37" s="52">
        <v>1</v>
      </c>
    </row>
    <row r="38" spans="1:7" ht="14.25" customHeight="1" x14ac:dyDescent="0.25">
      <c r="A38" s="34" t="s">
        <v>173</v>
      </c>
      <c r="B38" s="35">
        <v>943</v>
      </c>
      <c r="C38" s="35">
        <v>937</v>
      </c>
      <c r="D38" s="35">
        <v>937</v>
      </c>
      <c r="E38" s="36">
        <f>D38/C38</f>
        <v>1</v>
      </c>
      <c r="G38" s="57"/>
    </row>
    <row r="39" spans="1:7" ht="15.75" customHeight="1" x14ac:dyDescent="0.25">
      <c r="A39" s="61" t="s">
        <v>213</v>
      </c>
      <c r="B39" s="144">
        <f>B40+B47+B94</f>
        <v>639951</v>
      </c>
      <c r="C39" s="144">
        <f>C40+C47+C94</f>
        <v>814281</v>
      </c>
      <c r="D39" s="144">
        <f>D40+D47+D94</f>
        <v>776124.16</v>
      </c>
      <c r="E39" s="145">
        <f>D39/C39</f>
        <v>0.95314045151489479</v>
      </c>
      <c r="G39" s="57"/>
    </row>
    <row r="40" spans="1:7" x14ac:dyDescent="0.25">
      <c r="A40" s="47" t="s">
        <v>174</v>
      </c>
      <c r="B40" s="48">
        <v>176975.33</v>
      </c>
      <c r="C40" s="48">
        <f>C41+C45</f>
        <v>207509</v>
      </c>
      <c r="D40" s="48">
        <f>D41+D45</f>
        <v>189778.91</v>
      </c>
      <c r="E40" s="49">
        <f>D40/C40</f>
        <v>0.91455748907276313</v>
      </c>
    </row>
    <row r="41" spans="1:7" x14ac:dyDescent="0.25">
      <c r="A41" s="50" t="s">
        <v>156</v>
      </c>
      <c r="B41" s="51">
        <v>0</v>
      </c>
      <c r="C41" s="51">
        <f>C42+C43</f>
        <v>45000</v>
      </c>
      <c r="D41" s="51">
        <f>SUBTOTAL(9,D43:D43)</f>
        <v>27270.48</v>
      </c>
      <c r="E41" s="52">
        <f>D41/C41</f>
        <v>0.6060106666666667</v>
      </c>
    </row>
    <row r="42" spans="1:7" x14ac:dyDescent="0.25">
      <c r="A42" s="60" t="s">
        <v>206</v>
      </c>
      <c r="B42" s="66">
        <v>0</v>
      </c>
      <c r="C42" s="59">
        <v>10000</v>
      </c>
      <c r="D42" s="66">
        <v>0</v>
      </c>
      <c r="E42" s="68">
        <v>0</v>
      </c>
    </row>
    <row r="43" spans="1:7" x14ac:dyDescent="0.25">
      <c r="A43" s="34" t="s">
        <v>170</v>
      </c>
      <c r="B43" s="35">
        <v>0</v>
      </c>
      <c r="C43" s="35">
        <v>35000</v>
      </c>
      <c r="D43" s="35">
        <v>27270.48</v>
      </c>
      <c r="E43" s="36">
        <f>D43/C43</f>
        <v>0.77915657142857142</v>
      </c>
      <c r="G43" s="57"/>
    </row>
    <row r="44" spans="1:7" x14ac:dyDescent="0.25">
      <c r="A44" s="138" t="s">
        <v>256</v>
      </c>
      <c r="B44" s="139">
        <v>176975.33</v>
      </c>
      <c r="C44" s="139">
        <v>162509</v>
      </c>
      <c r="D44" s="139">
        <v>162508.43</v>
      </c>
      <c r="E44" s="140">
        <f>D44/C44</f>
        <v>0.99999649250195366</v>
      </c>
      <c r="G44" s="57"/>
    </row>
    <row r="45" spans="1:7" x14ac:dyDescent="0.25">
      <c r="A45" s="141" t="s">
        <v>175</v>
      </c>
      <c r="B45" s="142">
        <v>176975.33</v>
      </c>
      <c r="C45" s="142">
        <f>SUBTOTAL(9,C46:C46)</f>
        <v>162509</v>
      </c>
      <c r="D45" s="142">
        <f>SUBTOTAL(9,D46:D46)</f>
        <v>162508.43</v>
      </c>
      <c r="E45" s="143">
        <f>IF(C45&lt;&gt;0,D45/C45,"-")</f>
        <v>0.99999649250195366</v>
      </c>
    </row>
    <row r="46" spans="1:7" x14ac:dyDescent="0.25">
      <c r="A46" s="138" t="s">
        <v>176</v>
      </c>
      <c r="B46" s="139">
        <v>176975.33</v>
      </c>
      <c r="C46" s="139">
        <v>162509</v>
      </c>
      <c r="D46" s="139">
        <v>162508.43</v>
      </c>
      <c r="E46" s="140">
        <f>D46/C46</f>
        <v>0.99999649250195366</v>
      </c>
    </row>
    <row r="47" spans="1:7" x14ac:dyDescent="0.25">
      <c r="A47" s="47" t="s">
        <v>177</v>
      </c>
      <c r="B47" s="48">
        <v>451480.67</v>
      </c>
      <c r="C47" s="48">
        <f>C48+C53+C78+C82+C85+C92</f>
        <v>487004.85</v>
      </c>
      <c r="D47" s="48">
        <f>D48+D53+D78+D82+D85+D92</f>
        <v>483653.63</v>
      </c>
      <c r="E47" s="49">
        <f>D47/C47</f>
        <v>0.99311871329412849</v>
      </c>
    </row>
    <row r="48" spans="1:7" x14ac:dyDescent="0.25">
      <c r="A48" s="50" t="s">
        <v>151</v>
      </c>
      <c r="B48" s="51">
        <v>32317</v>
      </c>
      <c r="C48" s="51">
        <f>C49+C50+C51+C52</f>
        <v>43990</v>
      </c>
      <c r="D48" s="51">
        <f>D49+D50+D51+D52</f>
        <v>39855.32</v>
      </c>
      <c r="E48" s="52">
        <f>D48/C48</f>
        <v>0.90600863832689249</v>
      </c>
    </row>
    <row r="49" spans="1:7" x14ac:dyDescent="0.25">
      <c r="A49" s="34" t="s">
        <v>152</v>
      </c>
      <c r="B49" s="35">
        <v>2500</v>
      </c>
      <c r="C49" s="35">
        <v>3100</v>
      </c>
      <c r="D49" s="35">
        <v>1856.2</v>
      </c>
      <c r="E49" s="36">
        <f>D49/C49</f>
        <v>0.59877419354838712</v>
      </c>
    </row>
    <row r="50" spans="1:7" x14ac:dyDescent="0.25">
      <c r="A50" s="34" t="s">
        <v>178</v>
      </c>
      <c r="B50" s="35">
        <v>5500</v>
      </c>
      <c r="C50" s="35">
        <v>11500</v>
      </c>
      <c r="D50" s="35">
        <v>10121.91</v>
      </c>
      <c r="E50" s="36">
        <f t="shared" ref="E50:E52" si="3">D50/C50</f>
        <v>0.88016608695652176</v>
      </c>
    </row>
    <row r="51" spans="1:7" x14ac:dyDescent="0.25">
      <c r="A51" s="34" t="s">
        <v>154</v>
      </c>
      <c r="B51" s="35">
        <v>21327</v>
      </c>
      <c r="C51" s="35">
        <v>25890</v>
      </c>
      <c r="D51" s="35">
        <v>24970.75</v>
      </c>
      <c r="E51" s="36">
        <f t="shared" si="3"/>
        <v>0.96449401313248362</v>
      </c>
      <c r="G51" s="57"/>
    </row>
    <row r="52" spans="1:7" x14ac:dyDescent="0.25">
      <c r="A52" s="34" t="s">
        <v>155</v>
      </c>
      <c r="B52" s="35">
        <v>2990</v>
      </c>
      <c r="C52" s="35">
        <v>3500</v>
      </c>
      <c r="D52" s="35">
        <v>2906.46</v>
      </c>
      <c r="E52" s="36">
        <f t="shared" si="3"/>
        <v>0.83041714285714285</v>
      </c>
    </row>
    <row r="53" spans="1:7" x14ac:dyDescent="0.25">
      <c r="A53" s="50" t="s">
        <v>156</v>
      </c>
      <c r="B53" s="51">
        <v>310857</v>
      </c>
      <c r="C53" s="51">
        <f>C54+C55+C56+C57+C58+C59+C60+C61+C62+C63+C64+C65+C66+C67+C68+C69+C70+C71+C72+C73+C74+C75+C76+C77</f>
        <v>269501</v>
      </c>
      <c r="D53" s="51">
        <f>SUBTOTAL(9,D54:D77)</f>
        <v>251915.27</v>
      </c>
      <c r="E53" s="52">
        <f>D53/C53</f>
        <v>0.93474706958415732</v>
      </c>
      <c r="G53" s="57"/>
    </row>
    <row r="54" spans="1:7" x14ac:dyDescent="0.25">
      <c r="A54" s="34" t="s">
        <v>157</v>
      </c>
      <c r="B54" s="35">
        <v>8800</v>
      </c>
      <c r="C54" s="35">
        <v>7000</v>
      </c>
      <c r="D54" s="35">
        <v>7339.32</v>
      </c>
      <c r="E54" s="36">
        <f>D54/C54</f>
        <v>1.0484742857142857</v>
      </c>
      <c r="G54" s="69"/>
    </row>
    <row r="55" spans="1:7" x14ac:dyDescent="0.25">
      <c r="A55" s="34" t="s">
        <v>159</v>
      </c>
      <c r="B55" s="35">
        <v>10636</v>
      </c>
      <c r="C55" s="35">
        <v>10636</v>
      </c>
      <c r="D55" s="35">
        <v>5361.52</v>
      </c>
      <c r="E55" s="36">
        <f t="shared" ref="E55:E77" si="4">D55/C55</f>
        <v>0.50409176382098542</v>
      </c>
      <c r="G55" s="69"/>
    </row>
    <row r="56" spans="1:7" x14ac:dyDescent="0.25">
      <c r="A56" s="34" t="s">
        <v>179</v>
      </c>
      <c r="B56" s="35">
        <v>500</v>
      </c>
      <c r="C56" s="35">
        <v>4000</v>
      </c>
      <c r="D56" s="35">
        <v>3201.4</v>
      </c>
      <c r="E56" s="36">
        <f t="shared" si="4"/>
        <v>0.80035000000000001</v>
      </c>
      <c r="G56" s="69"/>
    </row>
    <row r="57" spans="1:7" x14ac:dyDescent="0.25">
      <c r="A57" s="34" t="s">
        <v>160</v>
      </c>
      <c r="B57" s="35">
        <v>9000</v>
      </c>
      <c r="C57" s="35">
        <v>9500</v>
      </c>
      <c r="D57" s="35">
        <v>7926.46</v>
      </c>
      <c r="E57" s="36">
        <f t="shared" si="4"/>
        <v>0.83436421052631582</v>
      </c>
      <c r="G57" s="57"/>
    </row>
    <row r="58" spans="1:7" x14ac:dyDescent="0.25">
      <c r="A58" s="34" t="s">
        <v>180</v>
      </c>
      <c r="B58" s="35">
        <v>5200</v>
      </c>
      <c r="C58" s="35">
        <v>3000</v>
      </c>
      <c r="D58" s="35">
        <v>1427.69</v>
      </c>
      <c r="E58" s="36">
        <f t="shared" si="4"/>
        <v>0.47589666666666669</v>
      </c>
      <c r="G58" s="21"/>
    </row>
    <row r="59" spans="1:7" x14ac:dyDescent="0.25">
      <c r="A59" s="34" t="s">
        <v>161</v>
      </c>
      <c r="B59" s="35">
        <v>45000</v>
      </c>
      <c r="C59" s="35">
        <v>27000</v>
      </c>
      <c r="D59" s="35">
        <v>26276.82</v>
      </c>
      <c r="E59" s="36">
        <f t="shared" si="4"/>
        <v>0.9732155555555555</v>
      </c>
      <c r="G59" s="21"/>
    </row>
    <row r="60" spans="1:7" x14ac:dyDescent="0.25">
      <c r="A60" s="34" t="s">
        <v>162</v>
      </c>
      <c r="B60" s="35">
        <v>3336</v>
      </c>
      <c r="C60" s="35">
        <v>8445</v>
      </c>
      <c r="D60" s="35">
        <v>7248.16</v>
      </c>
      <c r="E60" s="36">
        <f t="shared" si="4"/>
        <v>0.85827827116637057</v>
      </c>
      <c r="G60" s="57"/>
    </row>
    <row r="61" spans="1:7" x14ac:dyDescent="0.25">
      <c r="A61" s="34" t="s">
        <v>163</v>
      </c>
      <c r="B61" s="35">
        <v>2500</v>
      </c>
      <c r="C61" s="35">
        <v>3000</v>
      </c>
      <c r="D61" s="35">
        <v>1939.75</v>
      </c>
      <c r="E61" s="36">
        <f t="shared" si="4"/>
        <v>0.64658333333333329</v>
      </c>
      <c r="G61" s="57"/>
    </row>
    <row r="62" spans="1:7" x14ac:dyDescent="0.25">
      <c r="A62" s="34" t="s">
        <v>181</v>
      </c>
      <c r="B62" s="35">
        <v>1330</v>
      </c>
      <c r="C62" s="35">
        <v>2000</v>
      </c>
      <c r="D62" s="35">
        <v>1769.97</v>
      </c>
      <c r="E62" s="36">
        <f t="shared" si="4"/>
        <v>0.88498500000000002</v>
      </c>
    </row>
    <row r="63" spans="1:7" x14ac:dyDescent="0.25">
      <c r="A63" s="34" t="s">
        <v>164</v>
      </c>
      <c r="B63" s="35">
        <v>4000</v>
      </c>
      <c r="C63" s="35">
        <v>5000</v>
      </c>
      <c r="D63" s="35">
        <v>4657.8900000000003</v>
      </c>
      <c r="E63" s="36">
        <f t="shared" si="4"/>
        <v>0.93157800000000002</v>
      </c>
    </row>
    <row r="64" spans="1:7" x14ac:dyDescent="0.25">
      <c r="A64" s="34" t="s">
        <v>165</v>
      </c>
      <c r="B64" s="35">
        <v>59505</v>
      </c>
      <c r="C64" s="35">
        <v>17500</v>
      </c>
      <c r="D64" s="35">
        <v>23987.38</v>
      </c>
      <c r="E64" s="36">
        <f t="shared" si="4"/>
        <v>1.3707074285714287</v>
      </c>
    </row>
    <row r="65" spans="1:5" x14ac:dyDescent="0.25">
      <c r="A65" s="34" t="s">
        <v>166</v>
      </c>
      <c r="B65" s="35">
        <v>21581</v>
      </c>
      <c r="C65" s="35">
        <v>43000</v>
      </c>
      <c r="D65" s="35">
        <v>40947.129999999997</v>
      </c>
      <c r="E65" s="36">
        <f t="shared" si="4"/>
        <v>0.95225883720930227</v>
      </c>
    </row>
    <row r="66" spans="1:5" x14ac:dyDescent="0.25">
      <c r="A66" s="34" t="s">
        <v>167</v>
      </c>
      <c r="B66" s="35">
        <v>4000</v>
      </c>
      <c r="C66" s="35">
        <v>6000</v>
      </c>
      <c r="D66" s="35">
        <v>5122.37</v>
      </c>
      <c r="E66" s="36">
        <f t="shared" si="4"/>
        <v>0.85372833333333331</v>
      </c>
    </row>
    <row r="67" spans="1:5" x14ac:dyDescent="0.25">
      <c r="A67" s="34" t="s">
        <v>182</v>
      </c>
      <c r="B67" s="35">
        <v>2000</v>
      </c>
      <c r="C67" s="35">
        <v>2000</v>
      </c>
      <c r="D67" s="35">
        <v>323.64999999999998</v>
      </c>
      <c r="E67" s="36">
        <f t="shared" si="4"/>
        <v>0.161825</v>
      </c>
    </row>
    <row r="68" spans="1:5" x14ac:dyDescent="0.25">
      <c r="A68" s="34" t="s">
        <v>168</v>
      </c>
      <c r="B68" s="35">
        <v>21400</v>
      </c>
      <c r="C68" s="35">
        <v>13000</v>
      </c>
      <c r="D68" s="35">
        <v>10461.82</v>
      </c>
      <c r="E68" s="36">
        <f t="shared" si="4"/>
        <v>0.80475538461538454</v>
      </c>
    </row>
    <row r="69" spans="1:5" x14ac:dyDescent="0.25">
      <c r="A69" s="34" t="s">
        <v>169</v>
      </c>
      <c r="B69" s="35">
        <v>36050</v>
      </c>
      <c r="C69" s="35">
        <v>17000</v>
      </c>
      <c r="D69" s="35">
        <v>23342.95</v>
      </c>
      <c r="E69" s="36">
        <f t="shared" si="4"/>
        <v>1.373114705882353</v>
      </c>
    </row>
    <row r="70" spans="1:5" x14ac:dyDescent="0.25">
      <c r="A70" s="34" t="s">
        <v>170</v>
      </c>
      <c r="B70" s="35">
        <v>51889</v>
      </c>
      <c r="C70" s="35">
        <v>67000</v>
      </c>
      <c r="D70" s="35">
        <v>63132.5</v>
      </c>
      <c r="E70" s="36">
        <f t="shared" si="4"/>
        <v>0.94227611940298506</v>
      </c>
    </row>
    <row r="71" spans="1:5" x14ac:dyDescent="0.25">
      <c r="A71" s="34" t="s">
        <v>183</v>
      </c>
      <c r="B71" s="35">
        <v>4000</v>
      </c>
      <c r="C71" s="35">
        <v>300</v>
      </c>
      <c r="D71" s="35">
        <v>0.16</v>
      </c>
      <c r="E71" s="36">
        <f t="shared" si="4"/>
        <v>5.3333333333333336E-4</v>
      </c>
    </row>
    <row r="72" spans="1:5" x14ac:dyDescent="0.25">
      <c r="A72" s="34" t="s">
        <v>184</v>
      </c>
      <c r="B72" s="35">
        <v>4000</v>
      </c>
      <c r="C72" s="35">
        <v>5000</v>
      </c>
      <c r="D72" s="35">
        <v>3994.03</v>
      </c>
      <c r="E72" s="36">
        <f t="shared" si="4"/>
        <v>0.79880600000000002</v>
      </c>
    </row>
    <row r="73" spans="1:5" x14ac:dyDescent="0.25">
      <c r="A73" s="34" t="s">
        <v>171</v>
      </c>
      <c r="B73" s="35">
        <v>2500</v>
      </c>
      <c r="C73" s="35">
        <v>3220</v>
      </c>
      <c r="D73" s="35">
        <v>1926.39</v>
      </c>
      <c r="E73" s="36">
        <f t="shared" si="4"/>
        <v>0.59825776397515529</v>
      </c>
    </row>
    <row r="74" spans="1:5" x14ac:dyDescent="0.25">
      <c r="A74" s="34" t="s">
        <v>185</v>
      </c>
      <c r="B74" s="35">
        <v>9100</v>
      </c>
      <c r="C74" s="35">
        <v>10600</v>
      </c>
      <c r="D74" s="58">
        <v>7675.33</v>
      </c>
      <c r="E74" s="36">
        <f t="shared" si="4"/>
        <v>0.72408773584905661</v>
      </c>
    </row>
    <row r="75" spans="1:5" x14ac:dyDescent="0.25">
      <c r="A75" s="34" t="s">
        <v>186</v>
      </c>
      <c r="B75" s="35">
        <v>2000</v>
      </c>
      <c r="C75" s="35">
        <v>2000</v>
      </c>
      <c r="D75" s="35">
        <v>1723.71</v>
      </c>
      <c r="E75" s="36">
        <f t="shared" si="4"/>
        <v>0.86185500000000004</v>
      </c>
    </row>
    <row r="76" spans="1:5" x14ac:dyDescent="0.25">
      <c r="A76" s="34" t="s">
        <v>187</v>
      </c>
      <c r="B76" s="35">
        <v>300</v>
      </c>
      <c r="C76" s="35">
        <v>1000</v>
      </c>
      <c r="D76" s="35">
        <v>561.54999999999995</v>
      </c>
      <c r="E76" s="36">
        <f t="shared" si="4"/>
        <v>0.56154999999999999</v>
      </c>
    </row>
    <row r="77" spans="1:5" x14ac:dyDescent="0.25">
      <c r="A77" s="34" t="s">
        <v>188</v>
      </c>
      <c r="B77" s="35">
        <v>1330</v>
      </c>
      <c r="C77" s="35">
        <v>2300</v>
      </c>
      <c r="D77" s="35">
        <v>1567.32</v>
      </c>
      <c r="E77" s="36">
        <f t="shared" si="4"/>
        <v>0.68144347826086948</v>
      </c>
    </row>
    <row r="78" spans="1:5" x14ac:dyDescent="0.25">
      <c r="A78" s="50" t="s">
        <v>172</v>
      </c>
      <c r="B78" s="51">
        <v>2015</v>
      </c>
      <c r="C78" s="51">
        <f>SUBTOTAL(9,C79:C81)</f>
        <v>3510</v>
      </c>
      <c r="D78" s="51">
        <f>SUBTOTAL(9,D79:D81)</f>
        <v>4125.76</v>
      </c>
      <c r="E78" s="52">
        <f>D78/C78</f>
        <v>1.1754301994301994</v>
      </c>
    </row>
    <row r="79" spans="1:5" x14ac:dyDescent="0.25">
      <c r="A79" s="34" t="s">
        <v>173</v>
      </c>
      <c r="B79" s="35">
        <v>2000</v>
      </c>
      <c r="C79" s="35">
        <v>3500</v>
      </c>
      <c r="D79" s="35">
        <v>4120.88</v>
      </c>
      <c r="E79" s="36">
        <f>D79/C79</f>
        <v>1.1773942857142858</v>
      </c>
    </row>
    <row r="80" spans="1:5" x14ac:dyDescent="0.25">
      <c r="A80" s="34" t="s">
        <v>189</v>
      </c>
      <c r="B80" s="35">
        <v>15</v>
      </c>
      <c r="C80" s="35">
        <v>0</v>
      </c>
      <c r="D80" s="35">
        <v>4.88</v>
      </c>
      <c r="E80" s="36" t="e">
        <f t="shared" ref="E80:E81" si="5">D80/C80</f>
        <v>#DIV/0!</v>
      </c>
    </row>
    <row r="81" spans="1:7" x14ac:dyDescent="0.25">
      <c r="A81" s="34" t="s">
        <v>190</v>
      </c>
      <c r="B81" s="35">
        <v>0</v>
      </c>
      <c r="C81" s="35">
        <v>10</v>
      </c>
      <c r="D81" s="35">
        <v>0</v>
      </c>
      <c r="E81" s="36">
        <f t="shared" si="5"/>
        <v>0</v>
      </c>
    </row>
    <row r="82" spans="1:7" x14ac:dyDescent="0.25">
      <c r="A82" s="50" t="s">
        <v>191</v>
      </c>
      <c r="B82" s="51">
        <v>550</v>
      </c>
      <c r="C82" s="51">
        <f>SUBTOTAL(9,C83:C83)</f>
        <v>5000</v>
      </c>
      <c r="D82" s="51">
        <f>SUBTOTAL(9,D83:D83)</f>
        <v>4050.76</v>
      </c>
      <c r="E82" s="52">
        <f>D82/C82</f>
        <v>0.81015200000000009</v>
      </c>
    </row>
    <row r="83" spans="1:7" x14ac:dyDescent="0.25">
      <c r="A83" s="34" t="s">
        <v>192</v>
      </c>
      <c r="B83" s="35">
        <v>550</v>
      </c>
      <c r="C83" s="35">
        <v>5000</v>
      </c>
      <c r="D83" s="35">
        <v>4050.76</v>
      </c>
      <c r="E83" s="36">
        <f>D83/C83</f>
        <v>0.81015200000000009</v>
      </c>
    </row>
    <row r="84" spans="1:7" x14ac:dyDescent="0.25">
      <c r="A84" s="138" t="s">
        <v>257</v>
      </c>
      <c r="B84" s="139">
        <v>92041.67</v>
      </c>
      <c r="C84" s="139">
        <v>123428.85</v>
      </c>
      <c r="D84" s="139">
        <v>123428.85</v>
      </c>
      <c r="E84" s="140">
        <f>D84/C84</f>
        <v>1</v>
      </c>
    </row>
    <row r="85" spans="1:7" x14ac:dyDescent="0.25">
      <c r="A85" s="50" t="s">
        <v>175</v>
      </c>
      <c r="B85" s="51">
        <v>105741.67</v>
      </c>
      <c r="C85" s="51">
        <f>C86+C87+C88+C89+C90+C91</f>
        <v>161003.85</v>
      </c>
      <c r="D85" s="51">
        <f>D86+D87+D88+D89+D90+D91</f>
        <v>150457.95000000001</v>
      </c>
      <c r="E85" s="52">
        <f>D85/C85</f>
        <v>0.93449908185425379</v>
      </c>
    </row>
    <row r="86" spans="1:7" x14ac:dyDescent="0.25">
      <c r="A86" s="138" t="s">
        <v>176</v>
      </c>
      <c r="B86" s="139">
        <v>92041.67</v>
      </c>
      <c r="C86" s="139">
        <v>123428.85</v>
      </c>
      <c r="D86" s="139">
        <v>123428.85</v>
      </c>
      <c r="E86" s="140">
        <f>D86/C86</f>
        <v>1</v>
      </c>
    </row>
    <row r="87" spans="1:7" x14ac:dyDescent="0.25">
      <c r="A87" s="34" t="s">
        <v>193</v>
      </c>
      <c r="B87" s="35">
        <v>8000</v>
      </c>
      <c r="C87" s="35">
        <v>22500</v>
      </c>
      <c r="D87" s="35">
        <v>15678.03</v>
      </c>
      <c r="E87" s="36">
        <f t="shared" ref="E87:E91" si="6">D87/C87</f>
        <v>0.69680133333333338</v>
      </c>
      <c r="G87" s="57"/>
    </row>
    <row r="88" spans="1:7" x14ac:dyDescent="0.25">
      <c r="A88" s="34" t="s">
        <v>194</v>
      </c>
      <c r="B88" s="35">
        <v>5300</v>
      </c>
      <c r="C88" s="35">
        <v>1000</v>
      </c>
      <c r="D88" s="35">
        <v>484.43</v>
      </c>
      <c r="E88" s="36">
        <f t="shared" si="6"/>
        <v>0.48443000000000003</v>
      </c>
      <c r="G88" s="57"/>
    </row>
    <row r="89" spans="1:7" x14ac:dyDescent="0.25">
      <c r="A89" s="34" t="s">
        <v>195</v>
      </c>
      <c r="B89" s="35">
        <v>0</v>
      </c>
      <c r="C89" s="35">
        <v>5300</v>
      </c>
      <c r="D89" s="35">
        <v>2562.54</v>
      </c>
      <c r="E89" s="36">
        <f t="shared" si="6"/>
        <v>0.48349811320754715</v>
      </c>
    </row>
    <row r="90" spans="1:7" x14ac:dyDescent="0.25">
      <c r="A90" s="34" t="s">
        <v>196</v>
      </c>
      <c r="B90" s="35">
        <v>400</v>
      </c>
      <c r="C90" s="35">
        <v>400</v>
      </c>
      <c r="D90" s="35">
        <v>79.849999999999994</v>
      </c>
      <c r="E90" s="36">
        <f t="shared" si="6"/>
        <v>0.199625</v>
      </c>
    </row>
    <row r="91" spans="1:7" x14ac:dyDescent="0.25">
      <c r="A91" s="34" t="s">
        <v>197</v>
      </c>
      <c r="B91" s="35">
        <v>0</v>
      </c>
      <c r="C91" s="35">
        <v>8375</v>
      </c>
      <c r="D91" s="35">
        <v>8224.25</v>
      </c>
      <c r="E91" s="36">
        <f t="shared" si="6"/>
        <v>0.98199999999999998</v>
      </c>
    </row>
    <row r="92" spans="1:7" x14ac:dyDescent="0.25">
      <c r="A92" s="50" t="s">
        <v>198</v>
      </c>
      <c r="B92" s="51">
        <v>0</v>
      </c>
      <c r="C92" s="51">
        <f>SUBTOTAL(9,C93:C93)</f>
        <v>4000</v>
      </c>
      <c r="D92" s="51">
        <f>SUBTOTAL(9,D93:D93)</f>
        <v>33248.57</v>
      </c>
      <c r="E92" s="52">
        <f t="shared" ref="E92:E107" si="7">D92/C92</f>
        <v>8.3121425000000002</v>
      </c>
    </row>
    <row r="93" spans="1:7" x14ac:dyDescent="0.25">
      <c r="A93" s="34" t="s">
        <v>199</v>
      </c>
      <c r="B93" s="35">
        <v>0</v>
      </c>
      <c r="C93" s="35">
        <v>4000</v>
      </c>
      <c r="D93" s="35">
        <v>33248.57</v>
      </c>
      <c r="E93" s="36">
        <f t="shared" si="7"/>
        <v>8.3121425000000002</v>
      </c>
    </row>
    <row r="94" spans="1:7" x14ac:dyDescent="0.25">
      <c r="A94" s="47" t="s">
        <v>200</v>
      </c>
      <c r="B94" s="48">
        <v>11495</v>
      </c>
      <c r="C94" s="48">
        <f>C95+C98+C100+C102</f>
        <v>119767.15</v>
      </c>
      <c r="D94" s="48">
        <f>D95+D98+D100+D102</f>
        <v>102691.62</v>
      </c>
      <c r="E94" s="49">
        <f t="shared" si="7"/>
        <v>0.85742726615770681</v>
      </c>
    </row>
    <row r="95" spans="1:7" x14ac:dyDescent="0.25">
      <c r="A95" s="50" t="s">
        <v>151</v>
      </c>
      <c r="B95" s="51">
        <v>10200</v>
      </c>
      <c r="C95" s="51">
        <f>SUBTOTAL(9,C96:C97)</f>
        <v>10400</v>
      </c>
      <c r="D95" s="51">
        <f>SUBTOTAL(9,D96:D97)</f>
        <v>5836.79</v>
      </c>
      <c r="E95" s="52">
        <f t="shared" si="7"/>
        <v>0.56122980769230768</v>
      </c>
    </row>
    <row r="96" spans="1:7" x14ac:dyDescent="0.25">
      <c r="A96" s="34" t="s">
        <v>152</v>
      </c>
      <c r="B96" s="35">
        <v>8800</v>
      </c>
      <c r="C96" s="35">
        <v>8800</v>
      </c>
      <c r="D96" s="35">
        <v>4907.95</v>
      </c>
      <c r="E96" s="36">
        <f t="shared" si="7"/>
        <v>0.5577215909090909</v>
      </c>
      <c r="G96" s="57"/>
    </row>
    <row r="97" spans="1:7" x14ac:dyDescent="0.25">
      <c r="A97" s="34" t="s">
        <v>155</v>
      </c>
      <c r="B97" s="35">
        <v>1400</v>
      </c>
      <c r="C97" s="35">
        <v>1600</v>
      </c>
      <c r="D97" s="35">
        <v>928.84</v>
      </c>
      <c r="E97" s="36">
        <f t="shared" si="7"/>
        <v>0.58052500000000007</v>
      </c>
    </row>
    <row r="98" spans="1:7" x14ac:dyDescent="0.25">
      <c r="A98" s="50" t="s">
        <v>156</v>
      </c>
      <c r="B98" s="51">
        <v>1295</v>
      </c>
      <c r="C98" s="51">
        <f>SUBTOTAL(9,C99:C99)</f>
        <v>1300</v>
      </c>
      <c r="D98" s="51">
        <f>SUBTOTAL(9,D99:D99)</f>
        <v>792.67</v>
      </c>
      <c r="E98" s="52">
        <f t="shared" si="7"/>
        <v>0.60974615384615383</v>
      </c>
    </row>
    <row r="99" spans="1:7" x14ac:dyDescent="0.25">
      <c r="A99" s="34" t="s">
        <v>158</v>
      </c>
      <c r="B99" s="35">
        <v>1295</v>
      </c>
      <c r="C99" s="35">
        <v>1300</v>
      </c>
      <c r="D99" s="35">
        <v>792.67</v>
      </c>
      <c r="E99" s="36">
        <f t="shared" si="7"/>
        <v>0.60974615384615383</v>
      </c>
    </row>
    <row r="100" spans="1:7" x14ac:dyDescent="0.25">
      <c r="A100" s="53" t="s">
        <v>207</v>
      </c>
      <c r="B100" s="54">
        <v>0</v>
      </c>
      <c r="C100" s="54">
        <f>C101</f>
        <v>58952.15</v>
      </c>
      <c r="D100" s="54">
        <f>D101</f>
        <v>58952.15</v>
      </c>
      <c r="E100" s="55">
        <f>D100/C100</f>
        <v>1</v>
      </c>
    </row>
    <row r="101" spans="1:7" x14ac:dyDescent="0.25">
      <c r="A101" s="34" t="s">
        <v>208</v>
      </c>
      <c r="B101" s="35">
        <v>0</v>
      </c>
      <c r="C101" s="35">
        <v>58952.15</v>
      </c>
      <c r="D101" s="35">
        <v>58952.15</v>
      </c>
      <c r="E101" s="36">
        <f>D101/C101</f>
        <v>1</v>
      </c>
    </row>
    <row r="102" spans="1:7" x14ac:dyDescent="0.25">
      <c r="A102" s="53" t="s">
        <v>209</v>
      </c>
      <c r="B102" s="54">
        <v>0</v>
      </c>
      <c r="C102" s="54">
        <f>C103</f>
        <v>49115</v>
      </c>
      <c r="D102" s="54">
        <f>D103</f>
        <v>37110.01</v>
      </c>
      <c r="E102" s="55">
        <f>D102/C102</f>
        <v>0.75557385727374538</v>
      </c>
    </row>
    <row r="103" spans="1:7" x14ac:dyDescent="0.25">
      <c r="A103" s="34" t="s">
        <v>210</v>
      </c>
      <c r="B103" s="35">
        <v>0</v>
      </c>
      <c r="C103" s="35">
        <v>49115</v>
      </c>
      <c r="D103" s="35">
        <v>37110.01</v>
      </c>
      <c r="E103" s="36">
        <f>D103/C103</f>
        <v>0.75557385727374538</v>
      </c>
    </row>
    <row r="104" spans="1:7" x14ac:dyDescent="0.25">
      <c r="A104" s="62" t="s">
        <v>201</v>
      </c>
      <c r="B104" s="63">
        <v>661595</v>
      </c>
      <c r="C104" s="63">
        <f>SUBTOTAL(9,C107:C126)</f>
        <v>566573</v>
      </c>
      <c r="D104" s="63">
        <f>SUBTOTAL(9,D107:D126)</f>
        <v>566572.51</v>
      </c>
      <c r="E104" s="64">
        <f t="shared" si="7"/>
        <v>0.99999913515116323</v>
      </c>
    </row>
    <row r="105" spans="1:7" x14ac:dyDescent="0.25">
      <c r="A105" s="47" t="s">
        <v>150</v>
      </c>
      <c r="B105" s="48">
        <v>661595</v>
      </c>
      <c r="C105" s="48">
        <f>SUBTOTAL(9,C107:C126)</f>
        <v>566573</v>
      </c>
      <c r="D105" s="48">
        <f>SUBTOTAL(9,D107:D126)</f>
        <v>566572.51</v>
      </c>
      <c r="E105" s="49">
        <f t="shared" si="7"/>
        <v>0.99999913515116323</v>
      </c>
    </row>
    <row r="106" spans="1:7" x14ac:dyDescent="0.25">
      <c r="A106" s="50" t="s">
        <v>156</v>
      </c>
      <c r="B106" s="51">
        <v>382585</v>
      </c>
      <c r="C106" s="51">
        <f>SUBTOTAL(9,C107:C119)</f>
        <v>414100</v>
      </c>
      <c r="D106" s="51">
        <f>SUBTOTAL(9,D107:D119)</f>
        <v>414099.72</v>
      </c>
      <c r="E106" s="52">
        <f t="shared" si="7"/>
        <v>0.99999932383482248</v>
      </c>
    </row>
    <row r="107" spans="1:7" x14ac:dyDescent="0.25">
      <c r="A107" s="34" t="s">
        <v>157</v>
      </c>
      <c r="B107" s="35">
        <v>4300</v>
      </c>
      <c r="C107" s="35">
        <v>3000</v>
      </c>
      <c r="D107" s="35">
        <v>3000.49</v>
      </c>
      <c r="E107" s="36">
        <f t="shared" si="7"/>
        <v>1.0001633333333333</v>
      </c>
      <c r="G107" s="57"/>
    </row>
    <row r="108" spans="1:7" x14ac:dyDescent="0.25">
      <c r="A108" s="34" t="s">
        <v>159</v>
      </c>
      <c r="B108" s="35">
        <v>4000</v>
      </c>
      <c r="C108" s="35">
        <v>4133</v>
      </c>
      <c r="D108" s="35">
        <v>4132.3999999999996</v>
      </c>
      <c r="E108" s="36">
        <f t="shared" ref="E108:E119" si="8">D108/C108</f>
        <v>0.99985482700217754</v>
      </c>
    </row>
    <row r="109" spans="1:7" x14ac:dyDescent="0.25">
      <c r="A109" s="34" t="s">
        <v>160</v>
      </c>
      <c r="B109" s="35">
        <v>0</v>
      </c>
      <c r="C109" s="35">
        <v>955</v>
      </c>
      <c r="D109" s="35">
        <v>2885.32</v>
      </c>
      <c r="E109" s="36">
        <f t="shared" si="8"/>
        <v>3.0212774869109951</v>
      </c>
    </row>
    <row r="110" spans="1:7" x14ac:dyDescent="0.25">
      <c r="A110" s="34" t="s">
        <v>162</v>
      </c>
      <c r="B110" s="35">
        <v>16728</v>
      </c>
      <c r="C110" s="35">
        <v>9400</v>
      </c>
      <c r="D110" s="35">
        <v>9809.07</v>
      </c>
      <c r="E110" s="36">
        <f t="shared" si="8"/>
        <v>1.043518085106383</v>
      </c>
    </row>
    <row r="111" spans="1:7" x14ac:dyDescent="0.25">
      <c r="A111" s="34" t="s">
        <v>163</v>
      </c>
      <c r="B111" s="35">
        <v>0</v>
      </c>
      <c r="C111" s="35">
        <v>100</v>
      </c>
      <c r="D111" s="35">
        <v>99.81</v>
      </c>
      <c r="E111" s="36">
        <f t="shared" si="8"/>
        <v>0.99809999999999999</v>
      </c>
    </row>
    <row r="112" spans="1:7" x14ac:dyDescent="0.25">
      <c r="A112" s="34" t="s">
        <v>164</v>
      </c>
      <c r="B112" s="35">
        <v>1590</v>
      </c>
      <c r="C112" s="35">
        <v>250</v>
      </c>
      <c r="D112" s="35">
        <v>250</v>
      </c>
      <c r="E112" s="36">
        <f t="shared" si="8"/>
        <v>1</v>
      </c>
    </row>
    <row r="113" spans="1:5" x14ac:dyDescent="0.25">
      <c r="A113" s="34" t="s">
        <v>165</v>
      </c>
      <c r="B113" s="35">
        <v>128978</v>
      </c>
      <c r="C113" s="35">
        <v>239592</v>
      </c>
      <c r="D113" s="35">
        <v>235799.72</v>
      </c>
      <c r="E113" s="36">
        <f t="shared" si="8"/>
        <v>0.98417192560686506</v>
      </c>
    </row>
    <row r="114" spans="1:5" x14ac:dyDescent="0.25">
      <c r="A114" s="34" t="s">
        <v>166</v>
      </c>
      <c r="B114" s="35">
        <v>10000</v>
      </c>
      <c r="C114" s="35">
        <v>12556</v>
      </c>
      <c r="D114" s="35">
        <v>15015.86</v>
      </c>
      <c r="E114" s="36">
        <f t="shared" si="8"/>
        <v>1.1959111181905067</v>
      </c>
    </row>
    <row r="115" spans="1:5" x14ac:dyDescent="0.25">
      <c r="A115" s="34" t="s">
        <v>168</v>
      </c>
      <c r="B115" s="35">
        <v>135119</v>
      </c>
      <c r="C115" s="35">
        <v>59322</v>
      </c>
      <c r="D115" s="35">
        <v>54979.48</v>
      </c>
      <c r="E115" s="36">
        <f t="shared" si="8"/>
        <v>0.92679747816998759</v>
      </c>
    </row>
    <row r="116" spans="1:5" x14ac:dyDescent="0.25">
      <c r="A116" s="34" t="s">
        <v>169</v>
      </c>
      <c r="B116" s="35">
        <v>33100</v>
      </c>
      <c r="C116" s="35">
        <v>33100</v>
      </c>
      <c r="D116" s="35">
        <v>36333.480000000003</v>
      </c>
      <c r="E116" s="36">
        <f t="shared" si="8"/>
        <v>1.0976882175226588</v>
      </c>
    </row>
    <row r="117" spans="1:5" x14ac:dyDescent="0.25">
      <c r="A117" s="34" t="s">
        <v>170</v>
      </c>
      <c r="B117" s="35">
        <v>43809</v>
      </c>
      <c r="C117" s="35">
        <v>47857</v>
      </c>
      <c r="D117" s="35">
        <v>48959.37</v>
      </c>
      <c r="E117" s="36">
        <f t="shared" si="8"/>
        <v>1.0230346657751217</v>
      </c>
    </row>
    <row r="118" spans="1:5" x14ac:dyDescent="0.25">
      <c r="A118" s="34" t="s">
        <v>183</v>
      </c>
      <c r="B118" s="35">
        <v>3961</v>
      </c>
      <c r="C118" s="35">
        <v>941</v>
      </c>
      <c r="D118" s="35">
        <v>940.7</v>
      </c>
      <c r="E118" s="36">
        <f t="shared" si="8"/>
        <v>0.99968119022316693</v>
      </c>
    </row>
    <row r="119" spans="1:5" x14ac:dyDescent="0.25">
      <c r="A119" s="34" t="s">
        <v>171</v>
      </c>
      <c r="B119" s="35">
        <v>1000</v>
      </c>
      <c r="C119" s="35">
        <v>2894</v>
      </c>
      <c r="D119" s="35">
        <v>1894.02</v>
      </c>
      <c r="E119" s="36">
        <f t="shared" si="8"/>
        <v>0.65446440912232207</v>
      </c>
    </row>
    <row r="120" spans="1:5" x14ac:dyDescent="0.25">
      <c r="A120" s="50" t="s">
        <v>175</v>
      </c>
      <c r="B120" s="51">
        <v>279010</v>
      </c>
      <c r="C120" s="51">
        <f>SUBTOTAL(9,C121:C124)</f>
        <v>7481</v>
      </c>
      <c r="D120" s="51">
        <f>SUBTOTAL(9,D121:D124)</f>
        <v>7480.79</v>
      </c>
      <c r="E120" s="52">
        <f>D120/C120</f>
        <v>0.99997192888651254</v>
      </c>
    </row>
    <row r="121" spans="1:5" x14ac:dyDescent="0.25">
      <c r="A121" s="34" t="s">
        <v>176</v>
      </c>
      <c r="B121" s="35">
        <v>0</v>
      </c>
      <c r="C121" s="35">
        <v>0</v>
      </c>
      <c r="D121" s="35">
        <v>0</v>
      </c>
      <c r="E121" s="36" t="e">
        <f>D121/C121</f>
        <v>#DIV/0!</v>
      </c>
    </row>
    <row r="122" spans="1:5" x14ac:dyDescent="0.25">
      <c r="A122" s="34" t="s">
        <v>193</v>
      </c>
      <c r="B122" s="35">
        <v>0</v>
      </c>
      <c r="C122" s="35">
        <v>4010</v>
      </c>
      <c r="D122" s="35">
        <v>4010</v>
      </c>
      <c r="E122" s="36">
        <f t="shared" ref="E122:E124" si="9">D122/C122</f>
        <v>1</v>
      </c>
    </row>
    <row r="123" spans="1:5" x14ac:dyDescent="0.25">
      <c r="A123" s="34" t="s">
        <v>202</v>
      </c>
      <c r="B123" s="35">
        <v>0</v>
      </c>
      <c r="C123" s="35">
        <v>2771</v>
      </c>
      <c r="D123" s="35">
        <v>2770.51</v>
      </c>
      <c r="E123" s="36">
        <f t="shared" si="9"/>
        <v>0.99982316853121622</v>
      </c>
    </row>
    <row r="124" spans="1:5" x14ac:dyDescent="0.25">
      <c r="A124" s="34" t="s">
        <v>195</v>
      </c>
      <c r="B124" s="35">
        <v>0</v>
      </c>
      <c r="C124" s="35">
        <v>700</v>
      </c>
      <c r="D124" s="35">
        <v>700.28</v>
      </c>
      <c r="E124" s="36">
        <f t="shared" si="9"/>
        <v>1.0004</v>
      </c>
    </row>
    <row r="125" spans="1:5" x14ac:dyDescent="0.25">
      <c r="A125" s="50" t="s">
        <v>198</v>
      </c>
      <c r="B125" s="51">
        <v>0</v>
      </c>
      <c r="C125" s="51">
        <f>SUBTOTAL(9,C126:C126)</f>
        <v>144992</v>
      </c>
      <c r="D125" s="51">
        <f>SUBTOTAL(9,D126:D126)</f>
        <v>144992</v>
      </c>
      <c r="E125" s="52">
        <f t="shared" ref="E125:E126" si="10">D125/C125</f>
        <v>1</v>
      </c>
    </row>
    <row r="126" spans="1:5" x14ac:dyDescent="0.25">
      <c r="A126" s="34" t="s">
        <v>199</v>
      </c>
      <c r="B126" s="35">
        <v>0</v>
      </c>
      <c r="C126" s="35">
        <v>144992</v>
      </c>
      <c r="D126" s="35">
        <v>144992</v>
      </c>
      <c r="E126" s="36">
        <f t="shared" si="10"/>
        <v>1</v>
      </c>
    </row>
    <row r="127" spans="1:5" ht="21" customHeight="1" x14ac:dyDescent="0.25">
      <c r="A127" s="37" t="s">
        <v>55</v>
      </c>
      <c r="B127" s="38">
        <v>1901263</v>
      </c>
      <c r="C127" s="38">
        <f>C15+C40+C47+C94+C105</f>
        <v>2013650</v>
      </c>
      <c r="D127" s="38">
        <f>D15+D40+D47+D94+D105</f>
        <v>1983590.2699999998</v>
      </c>
      <c r="E127" s="39">
        <f t="shared" ref="E127" si="11">D127/C127</f>
        <v>0.98507201847391546</v>
      </c>
    </row>
    <row r="128" spans="1:5" x14ac:dyDescent="0.25">
      <c r="A128"/>
      <c r="B128"/>
      <c r="C128"/>
      <c r="D128"/>
      <c r="E128"/>
    </row>
    <row r="129" spans="2:2" customFormat="1" x14ac:dyDescent="0.25"/>
    <row r="130" spans="2:2" customFormat="1" x14ac:dyDescent="0.25"/>
    <row r="131" spans="2:2" customFormat="1" x14ac:dyDescent="0.25"/>
    <row r="132" spans="2:2" customFormat="1" x14ac:dyDescent="0.25"/>
    <row r="133" spans="2:2" customFormat="1" x14ac:dyDescent="0.25"/>
    <row r="134" spans="2:2" customFormat="1" x14ac:dyDescent="0.25"/>
    <row r="135" spans="2:2" customFormat="1" x14ac:dyDescent="0.25"/>
    <row r="136" spans="2:2" customFormat="1" x14ac:dyDescent="0.25"/>
    <row r="137" spans="2:2" customFormat="1" x14ac:dyDescent="0.25"/>
    <row r="138" spans="2:2" customFormat="1" x14ac:dyDescent="0.25"/>
    <row r="139" spans="2:2" customFormat="1" x14ac:dyDescent="0.25">
      <c r="B139" s="57"/>
    </row>
    <row r="140" spans="2:2" customFormat="1" x14ac:dyDescent="0.25"/>
    <row r="141" spans="2:2" customFormat="1" x14ac:dyDescent="0.25"/>
    <row r="142" spans="2:2" customFormat="1" x14ac:dyDescent="0.25"/>
    <row r="143" spans="2:2" customFormat="1" x14ac:dyDescent="0.25"/>
    <row r="144" spans="2:2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spans="4:5" ht="20.100000000000001" customHeight="1" x14ac:dyDescent="0.25"/>
    <row r="162" spans="4:5" x14ac:dyDescent="0.25">
      <c r="E162" s="11"/>
    </row>
    <row r="168" spans="4:5" x14ac:dyDescent="0.25">
      <c r="D168" s="1">
        <f>SUBTOTAL(9,D93:D167)</f>
        <v>2884856.75</v>
      </c>
    </row>
  </sheetData>
  <autoFilter ref="A1:A162" xr:uid="{00000000-0001-0000-0300-000000000000}"/>
  <mergeCells count="2">
    <mergeCell ref="A2:E2"/>
    <mergeCell ref="A1:E1"/>
  </mergeCells>
  <pageMargins left="0.39370078740157499" right="0.39370078740157499" top="0.39370078740157499" bottom="0.511811023622047" header="0" footer="0.31496062992126"/>
  <pageSetup paperSize="9" scale="56" fitToHeight="0" orientation="portrait" r:id="rId1"/>
  <headerFooter>
    <oddFooter>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62215-DA1E-4CFE-88CA-99047796C3CA}">
  <sheetPr>
    <pageSetUpPr fitToPage="1"/>
  </sheetPr>
  <dimension ref="A1:E41"/>
  <sheetViews>
    <sheetView zoomScale="80" zoomScaleNormal="80" workbookViewId="0">
      <selection activeCell="C38" sqref="C38"/>
    </sheetView>
  </sheetViews>
  <sheetFormatPr defaultRowHeight="15" x14ac:dyDescent="0.25"/>
  <cols>
    <col min="1" max="1" width="9.140625" style="97"/>
    <col min="2" max="2" width="29.5703125" style="97" customWidth="1"/>
    <col min="3" max="3" width="28.42578125" style="97" customWidth="1"/>
    <col min="4" max="4" width="27.28515625" style="97" customWidth="1"/>
    <col min="5" max="5" width="13.5703125" style="97" customWidth="1"/>
    <col min="6" max="8" width="9.140625" style="97"/>
    <col min="9" max="9" width="9.140625" style="97" customWidth="1"/>
    <col min="10" max="257" width="9.140625" style="97"/>
    <col min="258" max="258" width="29.5703125" style="97" customWidth="1"/>
    <col min="259" max="259" width="28.42578125" style="97" customWidth="1"/>
    <col min="260" max="260" width="27.28515625" style="97" customWidth="1"/>
    <col min="261" max="261" width="13.5703125" style="97" customWidth="1"/>
    <col min="262" max="513" width="9.140625" style="97"/>
    <col min="514" max="514" width="29.5703125" style="97" customWidth="1"/>
    <col min="515" max="515" width="28.42578125" style="97" customWidth="1"/>
    <col min="516" max="516" width="27.28515625" style="97" customWidth="1"/>
    <col min="517" max="517" width="13.5703125" style="97" customWidth="1"/>
    <col min="518" max="769" width="9.140625" style="97"/>
    <col min="770" max="770" width="29.5703125" style="97" customWidth="1"/>
    <col min="771" max="771" width="28.42578125" style="97" customWidth="1"/>
    <col min="772" max="772" width="27.28515625" style="97" customWidth="1"/>
    <col min="773" max="773" width="13.5703125" style="97" customWidth="1"/>
    <col min="774" max="1025" width="9.140625" style="97"/>
    <col min="1026" max="1026" width="29.5703125" style="97" customWidth="1"/>
    <col min="1027" max="1027" width="28.42578125" style="97" customWidth="1"/>
    <col min="1028" max="1028" width="27.28515625" style="97" customWidth="1"/>
    <col min="1029" max="1029" width="13.5703125" style="97" customWidth="1"/>
    <col min="1030" max="1281" width="9.140625" style="97"/>
    <col min="1282" max="1282" width="29.5703125" style="97" customWidth="1"/>
    <col min="1283" max="1283" width="28.42578125" style="97" customWidth="1"/>
    <col min="1284" max="1284" width="27.28515625" style="97" customWidth="1"/>
    <col min="1285" max="1285" width="13.5703125" style="97" customWidth="1"/>
    <col min="1286" max="1537" width="9.140625" style="97"/>
    <col min="1538" max="1538" width="29.5703125" style="97" customWidth="1"/>
    <col min="1539" max="1539" width="28.42578125" style="97" customWidth="1"/>
    <col min="1540" max="1540" width="27.28515625" style="97" customWidth="1"/>
    <col min="1541" max="1541" width="13.5703125" style="97" customWidth="1"/>
    <col min="1542" max="1793" width="9.140625" style="97"/>
    <col min="1794" max="1794" width="29.5703125" style="97" customWidth="1"/>
    <col min="1795" max="1795" width="28.42578125" style="97" customWidth="1"/>
    <col min="1796" max="1796" width="27.28515625" style="97" customWidth="1"/>
    <col min="1797" max="1797" width="13.5703125" style="97" customWidth="1"/>
    <col min="1798" max="2049" width="9.140625" style="97"/>
    <col min="2050" max="2050" width="29.5703125" style="97" customWidth="1"/>
    <col min="2051" max="2051" width="28.42578125" style="97" customWidth="1"/>
    <col min="2052" max="2052" width="27.28515625" style="97" customWidth="1"/>
    <col min="2053" max="2053" width="13.5703125" style="97" customWidth="1"/>
    <col min="2054" max="2305" width="9.140625" style="97"/>
    <col min="2306" max="2306" width="29.5703125" style="97" customWidth="1"/>
    <col min="2307" max="2307" width="28.42578125" style="97" customWidth="1"/>
    <col min="2308" max="2308" width="27.28515625" style="97" customWidth="1"/>
    <col min="2309" max="2309" width="13.5703125" style="97" customWidth="1"/>
    <col min="2310" max="2561" width="9.140625" style="97"/>
    <col min="2562" max="2562" width="29.5703125" style="97" customWidth="1"/>
    <col min="2563" max="2563" width="28.42578125" style="97" customWidth="1"/>
    <col min="2564" max="2564" width="27.28515625" style="97" customWidth="1"/>
    <col min="2565" max="2565" width="13.5703125" style="97" customWidth="1"/>
    <col min="2566" max="2817" width="9.140625" style="97"/>
    <col min="2818" max="2818" width="29.5703125" style="97" customWidth="1"/>
    <col min="2819" max="2819" width="28.42578125" style="97" customWidth="1"/>
    <col min="2820" max="2820" width="27.28515625" style="97" customWidth="1"/>
    <col min="2821" max="2821" width="13.5703125" style="97" customWidth="1"/>
    <col min="2822" max="3073" width="9.140625" style="97"/>
    <col min="3074" max="3074" width="29.5703125" style="97" customWidth="1"/>
    <col min="3075" max="3075" width="28.42578125" style="97" customWidth="1"/>
    <col min="3076" max="3076" width="27.28515625" style="97" customWidth="1"/>
    <col min="3077" max="3077" width="13.5703125" style="97" customWidth="1"/>
    <col min="3078" max="3329" width="9.140625" style="97"/>
    <col min="3330" max="3330" width="29.5703125" style="97" customWidth="1"/>
    <col min="3331" max="3331" width="28.42578125" style="97" customWidth="1"/>
    <col min="3332" max="3332" width="27.28515625" style="97" customWidth="1"/>
    <col min="3333" max="3333" width="13.5703125" style="97" customWidth="1"/>
    <col min="3334" max="3585" width="9.140625" style="97"/>
    <col min="3586" max="3586" width="29.5703125" style="97" customWidth="1"/>
    <col min="3587" max="3587" width="28.42578125" style="97" customWidth="1"/>
    <col min="3588" max="3588" width="27.28515625" style="97" customWidth="1"/>
    <col min="3589" max="3589" width="13.5703125" style="97" customWidth="1"/>
    <col min="3590" max="3841" width="9.140625" style="97"/>
    <col min="3842" max="3842" width="29.5703125" style="97" customWidth="1"/>
    <col min="3843" max="3843" width="28.42578125" style="97" customWidth="1"/>
    <col min="3844" max="3844" width="27.28515625" style="97" customWidth="1"/>
    <col min="3845" max="3845" width="13.5703125" style="97" customWidth="1"/>
    <col min="3846" max="4097" width="9.140625" style="97"/>
    <col min="4098" max="4098" width="29.5703125" style="97" customWidth="1"/>
    <col min="4099" max="4099" width="28.42578125" style="97" customWidth="1"/>
    <col min="4100" max="4100" width="27.28515625" style="97" customWidth="1"/>
    <col min="4101" max="4101" width="13.5703125" style="97" customWidth="1"/>
    <col min="4102" max="4353" width="9.140625" style="97"/>
    <col min="4354" max="4354" width="29.5703125" style="97" customWidth="1"/>
    <col min="4355" max="4355" width="28.42578125" style="97" customWidth="1"/>
    <col min="4356" max="4356" width="27.28515625" style="97" customWidth="1"/>
    <col min="4357" max="4357" width="13.5703125" style="97" customWidth="1"/>
    <col min="4358" max="4609" width="9.140625" style="97"/>
    <col min="4610" max="4610" width="29.5703125" style="97" customWidth="1"/>
    <col min="4611" max="4611" width="28.42578125" style="97" customWidth="1"/>
    <col min="4612" max="4612" width="27.28515625" style="97" customWidth="1"/>
    <col min="4613" max="4613" width="13.5703125" style="97" customWidth="1"/>
    <col min="4614" max="4865" width="9.140625" style="97"/>
    <col min="4866" max="4866" width="29.5703125" style="97" customWidth="1"/>
    <col min="4867" max="4867" width="28.42578125" style="97" customWidth="1"/>
    <col min="4868" max="4868" width="27.28515625" style="97" customWidth="1"/>
    <col min="4869" max="4869" width="13.5703125" style="97" customWidth="1"/>
    <col min="4870" max="5121" width="9.140625" style="97"/>
    <col min="5122" max="5122" width="29.5703125" style="97" customWidth="1"/>
    <col min="5123" max="5123" width="28.42578125" style="97" customWidth="1"/>
    <col min="5124" max="5124" width="27.28515625" style="97" customWidth="1"/>
    <col min="5125" max="5125" width="13.5703125" style="97" customWidth="1"/>
    <col min="5126" max="5377" width="9.140625" style="97"/>
    <col min="5378" max="5378" width="29.5703125" style="97" customWidth="1"/>
    <col min="5379" max="5379" width="28.42578125" style="97" customWidth="1"/>
    <col min="5380" max="5380" width="27.28515625" style="97" customWidth="1"/>
    <col min="5381" max="5381" width="13.5703125" style="97" customWidth="1"/>
    <col min="5382" max="5633" width="9.140625" style="97"/>
    <col min="5634" max="5634" width="29.5703125" style="97" customWidth="1"/>
    <col min="5635" max="5635" width="28.42578125" style="97" customWidth="1"/>
    <col min="5636" max="5636" width="27.28515625" style="97" customWidth="1"/>
    <col min="5637" max="5637" width="13.5703125" style="97" customWidth="1"/>
    <col min="5638" max="5889" width="9.140625" style="97"/>
    <col min="5890" max="5890" width="29.5703125" style="97" customWidth="1"/>
    <col min="5891" max="5891" width="28.42578125" style="97" customWidth="1"/>
    <col min="5892" max="5892" width="27.28515625" style="97" customWidth="1"/>
    <col min="5893" max="5893" width="13.5703125" style="97" customWidth="1"/>
    <col min="5894" max="6145" width="9.140625" style="97"/>
    <col min="6146" max="6146" width="29.5703125" style="97" customWidth="1"/>
    <col min="6147" max="6147" width="28.42578125" style="97" customWidth="1"/>
    <col min="6148" max="6148" width="27.28515625" style="97" customWidth="1"/>
    <col min="6149" max="6149" width="13.5703125" style="97" customWidth="1"/>
    <col min="6150" max="6401" width="9.140625" style="97"/>
    <col min="6402" max="6402" width="29.5703125" style="97" customWidth="1"/>
    <col min="6403" max="6403" width="28.42578125" style="97" customWidth="1"/>
    <col min="6404" max="6404" width="27.28515625" style="97" customWidth="1"/>
    <col min="6405" max="6405" width="13.5703125" style="97" customWidth="1"/>
    <col min="6406" max="6657" width="9.140625" style="97"/>
    <col min="6658" max="6658" width="29.5703125" style="97" customWidth="1"/>
    <col min="6659" max="6659" width="28.42578125" style="97" customWidth="1"/>
    <col min="6660" max="6660" width="27.28515625" style="97" customWidth="1"/>
    <col min="6661" max="6661" width="13.5703125" style="97" customWidth="1"/>
    <col min="6662" max="6913" width="9.140625" style="97"/>
    <col min="6914" max="6914" width="29.5703125" style="97" customWidth="1"/>
    <col min="6915" max="6915" width="28.42578125" style="97" customWidth="1"/>
    <col min="6916" max="6916" width="27.28515625" style="97" customWidth="1"/>
    <col min="6917" max="6917" width="13.5703125" style="97" customWidth="1"/>
    <col min="6918" max="7169" width="9.140625" style="97"/>
    <col min="7170" max="7170" width="29.5703125" style="97" customWidth="1"/>
    <col min="7171" max="7171" width="28.42578125" style="97" customWidth="1"/>
    <col min="7172" max="7172" width="27.28515625" style="97" customWidth="1"/>
    <col min="7173" max="7173" width="13.5703125" style="97" customWidth="1"/>
    <col min="7174" max="7425" width="9.140625" style="97"/>
    <col min="7426" max="7426" width="29.5703125" style="97" customWidth="1"/>
    <col min="7427" max="7427" width="28.42578125" style="97" customWidth="1"/>
    <col min="7428" max="7428" width="27.28515625" style="97" customWidth="1"/>
    <col min="7429" max="7429" width="13.5703125" style="97" customWidth="1"/>
    <col min="7430" max="7681" width="9.140625" style="97"/>
    <col min="7682" max="7682" width="29.5703125" style="97" customWidth="1"/>
    <col min="7683" max="7683" width="28.42578125" style="97" customWidth="1"/>
    <col min="7684" max="7684" width="27.28515625" style="97" customWidth="1"/>
    <col min="7685" max="7685" width="13.5703125" style="97" customWidth="1"/>
    <col min="7686" max="7937" width="9.140625" style="97"/>
    <col min="7938" max="7938" width="29.5703125" style="97" customWidth="1"/>
    <col min="7939" max="7939" width="28.42578125" style="97" customWidth="1"/>
    <col min="7940" max="7940" width="27.28515625" style="97" customWidth="1"/>
    <col min="7941" max="7941" width="13.5703125" style="97" customWidth="1"/>
    <col min="7942" max="8193" width="9.140625" style="97"/>
    <col min="8194" max="8194" width="29.5703125" style="97" customWidth="1"/>
    <col min="8195" max="8195" width="28.42578125" style="97" customWidth="1"/>
    <col min="8196" max="8196" width="27.28515625" style="97" customWidth="1"/>
    <col min="8197" max="8197" width="13.5703125" style="97" customWidth="1"/>
    <col min="8198" max="8449" width="9.140625" style="97"/>
    <col min="8450" max="8450" width="29.5703125" style="97" customWidth="1"/>
    <col min="8451" max="8451" width="28.42578125" style="97" customWidth="1"/>
    <col min="8452" max="8452" width="27.28515625" style="97" customWidth="1"/>
    <col min="8453" max="8453" width="13.5703125" style="97" customWidth="1"/>
    <col min="8454" max="8705" width="9.140625" style="97"/>
    <col min="8706" max="8706" width="29.5703125" style="97" customWidth="1"/>
    <col min="8707" max="8707" width="28.42578125" style="97" customWidth="1"/>
    <col min="8708" max="8708" width="27.28515625" style="97" customWidth="1"/>
    <col min="8709" max="8709" width="13.5703125" style="97" customWidth="1"/>
    <col min="8710" max="8961" width="9.140625" style="97"/>
    <col min="8962" max="8962" width="29.5703125" style="97" customWidth="1"/>
    <col min="8963" max="8963" width="28.42578125" style="97" customWidth="1"/>
    <col min="8964" max="8964" width="27.28515625" style="97" customWidth="1"/>
    <col min="8965" max="8965" width="13.5703125" style="97" customWidth="1"/>
    <col min="8966" max="9217" width="9.140625" style="97"/>
    <col min="9218" max="9218" width="29.5703125" style="97" customWidth="1"/>
    <col min="9219" max="9219" width="28.42578125" style="97" customWidth="1"/>
    <col min="9220" max="9220" width="27.28515625" style="97" customWidth="1"/>
    <col min="9221" max="9221" width="13.5703125" style="97" customWidth="1"/>
    <col min="9222" max="9473" width="9.140625" style="97"/>
    <col min="9474" max="9474" width="29.5703125" style="97" customWidth="1"/>
    <col min="9475" max="9475" width="28.42578125" style="97" customWidth="1"/>
    <col min="9476" max="9476" width="27.28515625" style="97" customWidth="1"/>
    <col min="9477" max="9477" width="13.5703125" style="97" customWidth="1"/>
    <col min="9478" max="9729" width="9.140625" style="97"/>
    <col min="9730" max="9730" width="29.5703125" style="97" customWidth="1"/>
    <col min="9731" max="9731" width="28.42578125" style="97" customWidth="1"/>
    <col min="9732" max="9732" width="27.28515625" style="97" customWidth="1"/>
    <col min="9733" max="9733" width="13.5703125" style="97" customWidth="1"/>
    <col min="9734" max="9985" width="9.140625" style="97"/>
    <col min="9986" max="9986" width="29.5703125" style="97" customWidth="1"/>
    <col min="9987" max="9987" width="28.42578125" style="97" customWidth="1"/>
    <col min="9988" max="9988" width="27.28515625" style="97" customWidth="1"/>
    <col min="9989" max="9989" width="13.5703125" style="97" customWidth="1"/>
    <col min="9990" max="10241" width="9.140625" style="97"/>
    <col min="10242" max="10242" width="29.5703125" style="97" customWidth="1"/>
    <col min="10243" max="10243" width="28.42578125" style="97" customWidth="1"/>
    <col min="10244" max="10244" width="27.28515625" style="97" customWidth="1"/>
    <col min="10245" max="10245" width="13.5703125" style="97" customWidth="1"/>
    <col min="10246" max="10497" width="9.140625" style="97"/>
    <col min="10498" max="10498" width="29.5703125" style="97" customWidth="1"/>
    <col min="10499" max="10499" width="28.42578125" style="97" customWidth="1"/>
    <col min="10500" max="10500" width="27.28515625" style="97" customWidth="1"/>
    <col min="10501" max="10501" width="13.5703125" style="97" customWidth="1"/>
    <col min="10502" max="10753" width="9.140625" style="97"/>
    <col min="10754" max="10754" width="29.5703125" style="97" customWidth="1"/>
    <col min="10755" max="10755" width="28.42578125" style="97" customWidth="1"/>
    <col min="10756" max="10756" width="27.28515625" style="97" customWidth="1"/>
    <col min="10757" max="10757" width="13.5703125" style="97" customWidth="1"/>
    <col min="10758" max="11009" width="9.140625" style="97"/>
    <col min="11010" max="11010" width="29.5703125" style="97" customWidth="1"/>
    <col min="11011" max="11011" width="28.42578125" style="97" customWidth="1"/>
    <col min="11012" max="11012" width="27.28515625" style="97" customWidth="1"/>
    <col min="11013" max="11013" width="13.5703125" style="97" customWidth="1"/>
    <col min="11014" max="11265" width="9.140625" style="97"/>
    <col min="11266" max="11266" width="29.5703125" style="97" customWidth="1"/>
    <col min="11267" max="11267" width="28.42578125" style="97" customWidth="1"/>
    <col min="11268" max="11268" width="27.28515625" style="97" customWidth="1"/>
    <col min="11269" max="11269" width="13.5703125" style="97" customWidth="1"/>
    <col min="11270" max="11521" width="9.140625" style="97"/>
    <col min="11522" max="11522" width="29.5703125" style="97" customWidth="1"/>
    <col min="11523" max="11523" width="28.42578125" style="97" customWidth="1"/>
    <col min="11524" max="11524" width="27.28515625" style="97" customWidth="1"/>
    <col min="11525" max="11525" width="13.5703125" style="97" customWidth="1"/>
    <col min="11526" max="11777" width="9.140625" style="97"/>
    <col min="11778" max="11778" width="29.5703125" style="97" customWidth="1"/>
    <col min="11779" max="11779" width="28.42578125" style="97" customWidth="1"/>
    <col min="11780" max="11780" width="27.28515625" style="97" customWidth="1"/>
    <col min="11781" max="11781" width="13.5703125" style="97" customWidth="1"/>
    <col min="11782" max="12033" width="9.140625" style="97"/>
    <col min="12034" max="12034" width="29.5703125" style="97" customWidth="1"/>
    <col min="12035" max="12035" width="28.42578125" style="97" customWidth="1"/>
    <col min="12036" max="12036" width="27.28515625" style="97" customWidth="1"/>
    <col min="12037" max="12037" width="13.5703125" style="97" customWidth="1"/>
    <col min="12038" max="12289" width="9.140625" style="97"/>
    <col min="12290" max="12290" width="29.5703125" style="97" customWidth="1"/>
    <col min="12291" max="12291" width="28.42578125" style="97" customWidth="1"/>
    <col min="12292" max="12292" width="27.28515625" style="97" customWidth="1"/>
    <col min="12293" max="12293" width="13.5703125" style="97" customWidth="1"/>
    <col min="12294" max="12545" width="9.140625" style="97"/>
    <col min="12546" max="12546" width="29.5703125" style="97" customWidth="1"/>
    <col min="12547" max="12547" width="28.42578125" style="97" customWidth="1"/>
    <col min="12548" max="12548" width="27.28515625" style="97" customWidth="1"/>
    <col min="12549" max="12549" width="13.5703125" style="97" customWidth="1"/>
    <col min="12550" max="12801" width="9.140625" style="97"/>
    <col min="12802" max="12802" width="29.5703125" style="97" customWidth="1"/>
    <col min="12803" max="12803" width="28.42578125" style="97" customWidth="1"/>
    <col min="12804" max="12804" width="27.28515625" style="97" customWidth="1"/>
    <col min="12805" max="12805" width="13.5703125" style="97" customWidth="1"/>
    <col min="12806" max="13057" width="9.140625" style="97"/>
    <col min="13058" max="13058" width="29.5703125" style="97" customWidth="1"/>
    <col min="13059" max="13059" width="28.42578125" style="97" customWidth="1"/>
    <col min="13060" max="13060" width="27.28515625" style="97" customWidth="1"/>
    <col min="13061" max="13061" width="13.5703125" style="97" customWidth="1"/>
    <col min="13062" max="13313" width="9.140625" style="97"/>
    <col min="13314" max="13314" width="29.5703125" style="97" customWidth="1"/>
    <col min="13315" max="13315" width="28.42578125" style="97" customWidth="1"/>
    <col min="13316" max="13316" width="27.28515625" style="97" customWidth="1"/>
    <col min="13317" max="13317" width="13.5703125" style="97" customWidth="1"/>
    <col min="13318" max="13569" width="9.140625" style="97"/>
    <col min="13570" max="13570" width="29.5703125" style="97" customWidth="1"/>
    <col min="13571" max="13571" width="28.42578125" style="97" customWidth="1"/>
    <col min="13572" max="13572" width="27.28515625" style="97" customWidth="1"/>
    <col min="13573" max="13573" width="13.5703125" style="97" customWidth="1"/>
    <col min="13574" max="13825" width="9.140625" style="97"/>
    <col min="13826" max="13826" width="29.5703125" style="97" customWidth="1"/>
    <col min="13827" max="13827" width="28.42578125" style="97" customWidth="1"/>
    <col min="13828" max="13828" width="27.28515625" style="97" customWidth="1"/>
    <col min="13829" max="13829" width="13.5703125" style="97" customWidth="1"/>
    <col min="13830" max="14081" width="9.140625" style="97"/>
    <col min="14082" max="14082" width="29.5703125" style="97" customWidth="1"/>
    <col min="14083" max="14083" width="28.42578125" style="97" customWidth="1"/>
    <col min="14084" max="14084" width="27.28515625" style="97" customWidth="1"/>
    <col min="14085" max="14085" width="13.5703125" style="97" customWidth="1"/>
    <col min="14086" max="14337" width="9.140625" style="97"/>
    <col min="14338" max="14338" width="29.5703125" style="97" customWidth="1"/>
    <col min="14339" max="14339" width="28.42578125" style="97" customWidth="1"/>
    <col min="14340" max="14340" width="27.28515625" style="97" customWidth="1"/>
    <col min="14341" max="14341" width="13.5703125" style="97" customWidth="1"/>
    <col min="14342" max="14593" width="9.140625" style="97"/>
    <col min="14594" max="14594" width="29.5703125" style="97" customWidth="1"/>
    <col min="14595" max="14595" width="28.42578125" style="97" customWidth="1"/>
    <col min="14596" max="14596" width="27.28515625" style="97" customWidth="1"/>
    <col min="14597" max="14597" width="13.5703125" style="97" customWidth="1"/>
    <col min="14598" max="14849" width="9.140625" style="97"/>
    <col min="14850" max="14850" width="29.5703125" style="97" customWidth="1"/>
    <col min="14851" max="14851" width="28.42578125" style="97" customWidth="1"/>
    <col min="14852" max="14852" width="27.28515625" style="97" customWidth="1"/>
    <col min="14853" max="14853" width="13.5703125" style="97" customWidth="1"/>
    <col min="14854" max="15105" width="9.140625" style="97"/>
    <col min="15106" max="15106" width="29.5703125" style="97" customWidth="1"/>
    <col min="15107" max="15107" width="28.42578125" style="97" customWidth="1"/>
    <col min="15108" max="15108" width="27.28515625" style="97" customWidth="1"/>
    <col min="15109" max="15109" width="13.5703125" style="97" customWidth="1"/>
    <col min="15110" max="15361" width="9.140625" style="97"/>
    <col min="15362" max="15362" width="29.5703125" style="97" customWidth="1"/>
    <col min="15363" max="15363" width="28.42578125" style="97" customWidth="1"/>
    <col min="15364" max="15364" width="27.28515625" style="97" customWidth="1"/>
    <col min="15365" max="15365" width="13.5703125" style="97" customWidth="1"/>
    <col min="15366" max="15617" width="9.140625" style="97"/>
    <col min="15618" max="15618" width="29.5703125" style="97" customWidth="1"/>
    <col min="15619" max="15619" width="28.42578125" style="97" customWidth="1"/>
    <col min="15620" max="15620" width="27.28515625" style="97" customWidth="1"/>
    <col min="15621" max="15621" width="13.5703125" style="97" customWidth="1"/>
    <col min="15622" max="15873" width="9.140625" style="97"/>
    <col min="15874" max="15874" width="29.5703125" style="97" customWidth="1"/>
    <col min="15875" max="15875" width="28.42578125" style="97" customWidth="1"/>
    <col min="15876" max="15876" width="27.28515625" style="97" customWidth="1"/>
    <col min="15877" max="15877" width="13.5703125" style="97" customWidth="1"/>
    <col min="15878" max="16129" width="9.140625" style="97"/>
    <col min="16130" max="16130" width="29.5703125" style="97" customWidth="1"/>
    <col min="16131" max="16131" width="28.42578125" style="97" customWidth="1"/>
    <col min="16132" max="16132" width="27.28515625" style="97" customWidth="1"/>
    <col min="16133" max="16133" width="13.5703125" style="97" customWidth="1"/>
    <col min="16134" max="16384" width="9.140625" style="97"/>
  </cols>
  <sheetData>
    <row r="1" spans="1:5" ht="15.75" x14ac:dyDescent="0.25">
      <c r="A1" s="95"/>
      <c r="B1" s="95"/>
      <c r="C1" s="96"/>
      <c r="D1" s="96"/>
      <c r="E1" s="96"/>
    </row>
    <row r="2" spans="1:5" ht="18.75" x14ac:dyDescent="0.25">
      <c r="A2" s="149" t="s">
        <v>227</v>
      </c>
      <c r="B2" s="149"/>
      <c r="C2" s="149"/>
      <c r="D2" s="149"/>
      <c r="E2" s="149"/>
    </row>
    <row r="3" spans="1:5" ht="15.75" x14ac:dyDescent="0.25">
      <c r="A3" s="98"/>
      <c r="B3" s="98"/>
      <c r="C3" s="99"/>
      <c r="D3" s="98"/>
      <c r="E3" s="98"/>
    </row>
    <row r="4" spans="1:5" ht="31.5" x14ac:dyDescent="0.25">
      <c r="A4" s="100" t="s">
        <v>228</v>
      </c>
      <c r="B4" s="101" t="s">
        <v>229</v>
      </c>
      <c r="C4" s="102" t="s">
        <v>247</v>
      </c>
      <c r="D4" s="102" t="s">
        <v>230</v>
      </c>
      <c r="E4" s="102" t="s">
        <v>231</v>
      </c>
    </row>
    <row r="5" spans="1:5" ht="21" x14ac:dyDescent="0.25">
      <c r="A5" s="103">
        <v>1</v>
      </c>
      <c r="B5" s="104" t="s">
        <v>232</v>
      </c>
      <c r="C5" s="105"/>
      <c r="D5" s="106"/>
      <c r="E5" s="107"/>
    </row>
    <row r="6" spans="1:5" ht="15.75" x14ac:dyDescent="0.25">
      <c r="A6" s="108"/>
      <c r="B6" s="109" t="s">
        <v>233</v>
      </c>
      <c r="C6" s="110">
        <v>0</v>
      </c>
      <c r="D6" s="111">
        <v>0</v>
      </c>
      <c r="E6" s="111"/>
    </row>
    <row r="7" spans="1:5" ht="15.75" x14ac:dyDescent="0.25">
      <c r="A7" s="112"/>
      <c r="B7" s="112" t="s">
        <v>15</v>
      </c>
      <c r="C7" s="113">
        <v>1199369</v>
      </c>
      <c r="D7" s="113">
        <v>1207466.1100000001</v>
      </c>
      <c r="E7" s="114">
        <f>D7/C7*100</f>
        <v>100.67511416419801</v>
      </c>
    </row>
    <row r="8" spans="1:5" ht="15.75" x14ac:dyDescent="0.25">
      <c r="A8" s="112"/>
      <c r="B8" s="112" t="s">
        <v>56</v>
      </c>
      <c r="C8" s="113">
        <v>1199369</v>
      </c>
      <c r="D8" s="113">
        <v>1207466.1100000001</v>
      </c>
      <c r="E8" s="114">
        <f>D8/C8*100</f>
        <v>100.67511416419801</v>
      </c>
    </row>
    <row r="9" spans="1:5" ht="15.75" x14ac:dyDescent="0.25">
      <c r="A9" s="150" t="s">
        <v>234</v>
      </c>
      <c r="B9" s="150"/>
      <c r="C9" s="115">
        <f>C6+C7-C8</f>
        <v>0</v>
      </c>
      <c r="D9" s="120">
        <f>D6+D7-D8</f>
        <v>0</v>
      </c>
      <c r="E9" s="116">
        <v>0</v>
      </c>
    </row>
    <row r="10" spans="1:5" ht="15.75" x14ac:dyDescent="0.25">
      <c r="A10" s="108" t="s">
        <v>235</v>
      </c>
      <c r="B10" s="117" t="s">
        <v>236</v>
      </c>
      <c r="C10" s="118"/>
      <c r="D10" s="118"/>
      <c r="E10" s="119"/>
    </row>
    <row r="11" spans="1:5" ht="15.75" x14ac:dyDescent="0.25">
      <c r="A11" s="108"/>
      <c r="B11" s="109" t="s">
        <v>233</v>
      </c>
      <c r="C11" s="118">
        <v>197922.26</v>
      </c>
      <c r="D11" s="118">
        <v>197922.26</v>
      </c>
      <c r="E11" s="119"/>
    </row>
    <row r="12" spans="1:5" ht="15.75" x14ac:dyDescent="0.25">
      <c r="A12" s="112"/>
      <c r="B12" s="112" t="s">
        <v>15</v>
      </c>
      <c r="C12" s="113">
        <v>120000</v>
      </c>
      <c r="D12" s="113">
        <v>125619.51</v>
      </c>
      <c r="E12" s="114">
        <f>D12/C12*100</f>
        <v>104.68292500000001</v>
      </c>
    </row>
    <row r="13" spans="1:5" ht="15.75" x14ac:dyDescent="0.25">
      <c r="A13" s="112"/>
      <c r="B13" s="112" t="s">
        <v>56</v>
      </c>
      <c r="C13" s="113">
        <v>207509</v>
      </c>
      <c r="D13" s="113">
        <v>189778.91</v>
      </c>
      <c r="E13" s="114">
        <f>D13/C13*100</f>
        <v>91.455748907276316</v>
      </c>
    </row>
    <row r="14" spans="1:5" ht="15.75" x14ac:dyDescent="0.25">
      <c r="A14" s="150" t="s">
        <v>234</v>
      </c>
      <c r="B14" s="150"/>
      <c r="C14" s="120">
        <f>C11+C12-C13</f>
        <v>110413.26000000001</v>
      </c>
      <c r="D14" s="120">
        <f>D11+D12-D13</f>
        <v>133762.86000000002</v>
      </c>
      <c r="E14" s="116">
        <f>SUM(E12-E13)</f>
        <v>13.227176092723695</v>
      </c>
    </row>
    <row r="15" spans="1:5" ht="15.75" x14ac:dyDescent="0.25">
      <c r="A15" s="108" t="s">
        <v>237</v>
      </c>
      <c r="B15" s="117" t="s">
        <v>238</v>
      </c>
      <c r="C15" s="121"/>
      <c r="D15" s="121"/>
      <c r="E15" s="122"/>
    </row>
    <row r="16" spans="1:5" ht="15.75" x14ac:dyDescent="0.25">
      <c r="A16" s="108"/>
      <c r="B16" s="109" t="s">
        <v>233</v>
      </c>
      <c r="C16" s="121">
        <v>210629.25</v>
      </c>
      <c r="D16" s="121">
        <v>210629.25</v>
      </c>
      <c r="E16" s="122"/>
    </row>
    <row r="17" spans="1:5" ht="15.75" x14ac:dyDescent="0.25">
      <c r="A17" s="112"/>
      <c r="B17" s="112" t="s">
        <v>15</v>
      </c>
      <c r="C17" s="113">
        <v>382000</v>
      </c>
      <c r="D17" s="113">
        <v>391154</v>
      </c>
      <c r="E17" s="114">
        <f>D17/C17*100</f>
        <v>102.39633507853402</v>
      </c>
    </row>
    <row r="18" spans="1:5" ht="15.75" x14ac:dyDescent="0.25">
      <c r="A18" s="112"/>
      <c r="B18" s="112" t="s">
        <v>56</v>
      </c>
      <c r="C18" s="113">
        <v>487004.85</v>
      </c>
      <c r="D18" s="113">
        <v>483653.63</v>
      </c>
      <c r="E18" s="114">
        <f>D18/C18*100</f>
        <v>99.311871329412853</v>
      </c>
    </row>
    <row r="19" spans="1:5" ht="15.75" x14ac:dyDescent="0.25">
      <c r="A19" s="150" t="s">
        <v>234</v>
      </c>
      <c r="B19" s="150"/>
      <c r="C19" s="120">
        <f>C16+C17-C18</f>
        <v>105624.40000000002</v>
      </c>
      <c r="D19" s="120">
        <f>D16+D17-D18</f>
        <v>118129.62</v>
      </c>
      <c r="E19" s="116">
        <f>SUM(E17-E18)</f>
        <v>3.0844637491211699</v>
      </c>
    </row>
    <row r="20" spans="1:5" ht="15.75" x14ac:dyDescent="0.25">
      <c r="A20" s="108" t="s">
        <v>239</v>
      </c>
      <c r="B20" s="117" t="s">
        <v>240</v>
      </c>
      <c r="C20" s="121"/>
      <c r="D20" s="121"/>
      <c r="E20" s="122"/>
    </row>
    <row r="21" spans="1:5" ht="15.75" x14ac:dyDescent="0.25">
      <c r="A21" s="108"/>
      <c r="B21" s="109" t="s">
        <v>233</v>
      </c>
      <c r="C21" s="121">
        <v>9819.4599999999991</v>
      </c>
      <c r="D21" s="121">
        <v>9819.4599999999991</v>
      </c>
      <c r="E21" s="122"/>
    </row>
    <row r="22" spans="1:5" ht="15.75" x14ac:dyDescent="0.25">
      <c r="A22" s="112"/>
      <c r="B22" s="112" t="s">
        <v>15</v>
      </c>
      <c r="C22" s="113">
        <v>134135</v>
      </c>
      <c r="D22" s="113">
        <v>134957.79999999999</v>
      </c>
      <c r="E22" s="114">
        <f>D22/C22*100</f>
        <v>100.61341186118462</v>
      </c>
    </row>
    <row r="23" spans="1:5" ht="15.75" x14ac:dyDescent="0.25">
      <c r="A23" s="112"/>
      <c r="B23" s="112" t="s">
        <v>56</v>
      </c>
      <c r="C23" s="113">
        <v>119767.15</v>
      </c>
      <c r="D23" s="113">
        <v>102691.62</v>
      </c>
      <c r="E23" s="114">
        <f>D23/C23*100</f>
        <v>85.742726615770678</v>
      </c>
    </row>
    <row r="24" spans="1:5" ht="15.75" x14ac:dyDescent="0.25">
      <c r="A24" s="150" t="s">
        <v>234</v>
      </c>
      <c r="B24" s="150"/>
      <c r="C24" s="123">
        <f>C21+C22-C23</f>
        <v>24187.309999999998</v>
      </c>
      <c r="D24" s="123">
        <f>D21+D22-D23</f>
        <v>42085.639999999985</v>
      </c>
      <c r="E24" s="114">
        <f>D24/C24*100</f>
        <v>173.99884484880704</v>
      </c>
    </row>
    <row r="25" spans="1:5" ht="15.75" x14ac:dyDescent="0.25">
      <c r="A25" s="125">
        <v>6</v>
      </c>
      <c r="B25" s="126" t="s">
        <v>241</v>
      </c>
      <c r="C25" s="127"/>
      <c r="D25" s="127"/>
      <c r="E25" s="128"/>
    </row>
    <row r="26" spans="1:5" ht="15.75" x14ac:dyDescent="0.25">
      <c r="A26" s="128"/>
      <c r="B26" s="129" t="s">
        <v>242</v>
      </c>
      <c r="C26" s="127">
        <v>3505.42</v>
      </c>
      <c r="D26" s="127">
        <v>3505.42</v>
      </c>
      <c r="E26" s="128">
        <f>D26/C26*100</f>
        <v>100</v>
      </c>
    </row>
    <row r="27" spans="1:5" ht="15.75" x14ac:dyDescent="0.25">
      <c r="A27" s="128"/>
      <c r="B27" s="128" t="s">
        <v>15</v>
      </c>
      <c r="C27" s="127">
        <v>0</v>
      </c>
      <c r="D27" s="127"/>
      <c r="E27" s="128">
        <v>0</v>
      </c>
    </row>
    <row r="28" spans="1:5" ht="15.75" x14ac:dyDescent="0.25">
      <c r="A28" s="128"/>
      <c r="B28" s="128" t="s">
        <v>56</v>
      </c>
      <c r="C28" s="127">
        <v>0</v>
      </c>
      <c r="D28" s="127"/>
      <c r="E28" s="128">
        <v>0</v>
      </c>
    </row>
    <row r="29" spans="1:5" ht="15.75" x14ac:dyDescent="0.25">
      <c r="A29" s="128"/>
      <c r="B29" s="129" t="s">
        <v>234</v>
      </c>
      <c r="C29" s="130">
        <v>3505.42</v>
      </c>
      <c r="D29" s="130">
        <v>3505.42</v>
      </c>
      <c r="E29" s="131">
        <v>100</v>
      </c>
    </row>
    <row r="30" spans="1:5" ht="15.75" x14ac:dyDescent="0.25">
      <c r="A30" s="128">
        <v>7</v>
      </c>
      <c r="B30" s="133" t="s">
        <v>248</v>
      </c>
      <c r="C30" s="130"/>
      <c r="D30" s="130"/>
      <c r="E30" s="131"/>
    </row>
    <row r="31" spans="1:5" ht="15.75" x14ac:dyDescent="0.25">
      <c r="A31" s="128"/>
      <c r="B31" s="129" t="s">
        <v>242</v>
      </c>
      <c r="C31" s="130">
        <v>13244.85</v>
      </c>
      <c r="D31" s="130">
        <v>13244.85</v>
      </c>
      <c r="E31" s="131"/>
    </row>
    <row r="32" spans="1:5" ht="15.75" x14ac:dyDescent="0.25">
      <c r="A32" s="128"/>
      <c r="B32" s="129" t="s">
        <v>234</v>
      </c>
      <c r="C32" s="130">
        <v>13244.85</v>
      </c>
      <c r="D32" s="130">
        <v>13244.85</v>
      </c>
      <c r="E32" s="131"/>
    </row>
    <row r="33" spans="1:5" ht="15.75" x14ac:dyDescent="0.25">
      <c r="A33" s="148"/>
      <c r="B33" s="148"/>
      <c r="C33" s="123"/>
      <c r="D33" s="123"/>
      <c r="E33" s="124"/>
    </row>
    <row r="34" spans="1:5" ht="15.75" x14ac:dyDescent="0.25">
      <c r="A34" s="148" t="s">
        <v>243</v>
      </c>
      <c r="B34" s="148"/>
      <c r="C34" s="123">
        <f>C7+C12+C17+C22</f>
        <v>1835504</v>
      </c>
      <c r="D34" s="123">
        <f>D7+D12+D17+D22+D27</f>
        <v>1859197.4200000002</v>
      </c>
      <c r="E34" s="124">
        <f>D34/C34*100</f>
        <v>101.29084000906563</v>
      </c>
    </row>
    <row r="35" spans="1:5" ht="15.75" x14ac:dyDescent="0.25">
      <c r="A35" s="148" t="s">
        <v>244</v>
      </c>
      <c r="B35" s="148"/>
      <c r="C35" s="123">
        <f>C8+C13+C18+C23</f>
        <v>2013650</v>
      </c>
      <c r="D35" s="123">
        <f>D8+D13+D18+D23+D28</f>
        <v>1983590.27</v>
      </c>
      <c r="E35" s="124">
        <f>D35/C35*100</f>
        <v>98.507201847391556</v>
      </c>
    </row>
    <row r="36" spans="1:5" ht="15.75" x14ac:dyDescent="0.25">
      <c r="A36" s="148"/>
      <c r="B36" s="148"/>
      <c r="C36" s="123"/>
      <c r="D36" s="123"/>
      <c r="E36" s="124"/>
    </row>
    <row r="37" spans="1:5" ht="15.75" x14ac:dyDescent="0.25">
      <c r="A37" s="148" t="s">
        <v>245</v>
      </c>
      <c r="B37" s="148"/>
      <c r="C37" s="120">
        <f>C6+C11+C16+C21+C26+C31</f>
        <v>435121.24</v>
      </c>
      <c r="D37" s="120">
        <f>D11+D16+D21+D26+D31</f>
        <v>435121.24</v>
      </c>
      <c r="E37" s="116">
        <f>D37/C37*100</f>
        <v>100</v>
      </c>
    </row>
    <row r="38" spans="1:5" ht="15.75" x14ac:dyDescent="0.25">
      <c r="A38" s="151" t="s">
        <v>246</v>
      </c>
      <c r="B38" s="152"/>
      <c r="C38" s="120">
        <f>C14+C19+C24+C29+C32</f>
        <v>256975.24000000005</v>
      </c>
      <c r="D38" s="120">
        <f>D14+D19+D24+D29+D32</f>
        <v>310728.38999999996</v>
      </c>
      <c r="E38" s="116">
        <f>D38/C38*100</f>
        <v>120.91763782378406</v>
      </c>
    </row>
    <row r="41" spans="1:5" ht="15.75" x14ac:dyDescent="0.25">
      <c r="A41" s="132"/>
      <c r="B41" s="132"/>
      <c r="C41" s="132"/>
      <c r="D41" s="132"/>
      <c r="E41" s="132"/>
    </row>
  </sheetData>
  <mergeCells count="11">
    <mergeCell ref="A34:B34"/>
    <mergeCell ref="A35:B35"/>
    <mergeCell ref="A36:B36"/>
    <mergeCell ref="A37:B37"/>
    <mergeCell ref="A38:B38"/>
    <mergeCell ref="A33:B33"/>
    <mergeCell ref="A2:E2"/>
    <mergeCell ref="A9:B9"/>
    <mergeCell ref="A14:B14"/>
    <mergeCell ref="A19:B19"/>
    <mergeCell ref="A24:B24"/>
  </mergeCell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8E70-6771-4775-85C2-09E0D4F1E120}">
  <sheetPr>
    <pageSetUpPr fitToPage="1"/>
  </sheetPr>
  <dimension ref="A4:C9"/>
  <sheetViews>
    <sheetView tabSelected="1" workbookViewId="0">
      <selection activeCell="E20" sqref="E18:G20"/>
    </sheetView>
  </sheetViews>
  <sheetFormatPr defaultRowHeight="15" x14ac:dyDescent="0.25"/>
  <cols>
    <col min="1" max="1" width="41.5703125" customWidth="1"/>
    <col min="2" max="3" width="30.5703125" customWidth="1"/>
    <col min="4" max="4" width="22.85546875" customWidth="1"/>
  </cols>
  <sheetData>
    <row r="4" spans="1:3" x14ac:dyDescent="0.25">
      <c r="A4" s="153" t="s">
        <v>252</v>
      </c>
      <c r="B4" s="154"/>
      <c r="C4" s="155"/>
    </row>
    <row r="5" spans="1:3" ht="15.75" x14ac:dyDescent="0.25">
      <c r="A5" s="103"/>
      <c r="B5" s="104"/>
      <c r="C5" s="105"/>
    </row>
    <row r="6" spans="1:3" ht="31.5" customHeight="1" x14ac:dyDescent="0.25">
      <c r="A6" s="108" t="s">
        <v>249</v>
      </c>
      <c r="B6" s="109" t="s">
        <v>250</v>
      </c>
      <c r="C6" s="110" t="s">
        <v>251</v>
      </c>
    </row>
    <row r="7" spans="1:3" ht="33" customHeight="1" x14ac:dyDescent="0.25">
      <c r="A7" s="134" t="s">
        <v>253</v>
      </c>
      <c r="B7" s="135">
        <v>58952.15</v>
      </c>
      <c r="C7" s="136">
        <v>58952.15</v>
      </c>
    </row>
    <row r="8" spans="1:3" ht="39.75" customHeight="1" x14ac:dyDescent="0.25">
      <c r="A8" s="134" t="s">
        <v>255</v>
      </c>
      <c r="B8" s="135">
        <v>322643.83</v>
      </c>
      <c r="C8" s="136">
        <v>54016.01</v>
      </c>
    </row>
    <row r="9" spans="1:3" ht="31.5" customHeight="1" x14ac:dyDescent="0.25">
      <c r="A9" s="109" t="s">
        <v>254</v>
      </c>
      <c r="B9" s="137">
        <v>381595.98</v>
      </c>
      <c r="C9" s="137">
        <f>C7+C8</f>
        <v>112968.16</v>
      </c>
    </row>
  </sheetData>
  <mergeCells count="1">
    <mergeCell ref="A4:C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22</vt:i4>
      </vt:variant>
    </vt:vector>
  </HeadingPairs>
  <TitlesOfParts>
    <vt:vector size="28" baseType="lpstr">
      <vt:lpstr>Sažetak</vt:lpstr>
      <vt:lpstr>Račun prihoda i rashoda</vt:lpstr>
      <vt:lpstr>Račun financiranja</vt:lpstr>
      <vt:lpstr>Posebni dio</vt:lpstr>
      <vt:lpstr>Ukupno</vt:lpstr>
      <vt:lpstr>Izvještaj EU sredstva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dio'!__S2A_G02_DS__X</vt:lpstr>
      <vt:lpstr>'Posebni dio'!__S2A_G02D__</vt:lpstr>
      <vt:lpstr>'Posebni dio'!__S2A_G03_DS__X</vt:lpstr>
      <vt:lpstr>'Posebni dio'!__S2A_G04_DS__X</vt:lpstr>
      <vt:lpstr>'Posebni dio'!__S2A_G05_DS__X</vt:lpstr>
      <vt:lpstr>'Posebni dio'!__S2A_G06_DS__X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dio'!S2A_GDET01_Redovi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Tanja Ferčec</cp:lastModifiedBy>
  <cp:lastPrinted>2025-03-11T11:47:47Z</cp:lastPrinted>
  <dcterms:created xsi:type="dcterms:W3CDTF">2025-02-25T09:31:07Z</dcterms:created>
  <dcterms:modified xsi:type="dcterms:W3CDTF">2025-03-11T11:47:52Z</dcterms:modified>
</cp:coreProperties>
</file>