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6. - izvršenje\"/>
    </mc:Choice>
  </mc:AlternateContent>
  <xr:revisionPtr revIDLastSave="0" documentId="13_ncr:1_{5DA4C65D-5940-4CA3-A125-14B4CCC22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  <sheet name="Ukupno" sheetId="6" r:id="rId5"/>
    <sheet name="Izvještaj EU sredstva" sheetId="8" r:id="rId6"/>
  </sheets>
  <externalReferences>
    <externalReference r:id="rId7"/>
  </externalReferences>
  <definedNames>
    <definedName name="__CDS_T2_G1__">'[1]Ekonomska '!#REF!</definedName>
    <definedName name="__CDS_T3_G1__">'[1]Ekonomska '!#REF!</definedName>
    <definedName name="__CDS_T3_G2__">'[1]Ekonomska '!#REF!</definedName>
    <definedName name="__CDS_T3_G3__">'[1]Ekonomska '!#REF!</definedName>
    <definedName name="__CDSNaslov_T2__">'[1]Ekonomska '!#REF!</definedName>
    <definedName name="__CDSNaslov_T3__">'[1]Ekonomska '!#REF!</definedName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rashoda'!$A$7:$F$31</definedName>
    <definedName name="__S1A_G02_DS__X" localSheetId="2">'Račun financiranja'!#REF!</definedName>
    <definedName name="__S1A_G02_DS__X" localSheetId="1">'Račun prihoda i rashoda'!$A$8:$F$12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dio'!$A$6:$D$131</definedName>
    <definedName name="__S2A_G02_DS__X" localSheetId="3">'Posebni dio'!$A$7:$D$131</definedName>
    <definedName name="__S2A_G02D__" localSheetId="3">'Posebni dio'!$A$9:$D$9</definedName>
    <definedName name="__S2A_G03_DS__X" localSheetId="3">'Posebni dio'!$A$14:$D$131</definedName>
    <definedName name="__S2A_G04_DS__X" localSheetId="3">'Posebni dio'!$A$15:$D$38</definedName>
    <definedName name="__S2A_G05_DS__X" localSheetId="3">'Posebni dio'!$A$16:$D$38</definedName>
    <definedName name="__S2A_G06_DS__X" localSheetId="3">'Posebni dio'!$A$17:$D$20</definedName>
    <definedName name="__S2A_Master_DS__X" localSheetId="3">'Posebni dio'!$A$18:$D$18</definedName>
    <definedName name="__S2A_Naslov_DS__" localSheetId="3">'Posebni dio'!$A$1:$D$5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rashoda'!$A$32:$F$32</definedName>
    <definedName name="S2A_GDET01_Redovi" localSheetId="3">'Posebni dio'!$A$8:$D$9</definedName>
    <definedName name="S2A_RedoviSveuk" localSheetId="3">'Posebni dio'!$A$132:$D$132</definedName>
  </definedNames>
  <calcPr calcId="191029"/>
</workbook>
</file>

<file path=xl/calcChain.xml><?xml version="1.0" encoding="utf-8"?>
<calcChain xmlns="http://schemas.openxmlformats.org/spreadsheetml/2006/main">
  <c r="G7" i="8" l="1"/>
  <c r="D13" i="5"/>
  <c r="D12" i="5"/>
  <c r="D11" i="5"/>
  <c r="D10" i="5"/>
  <c r="E24" i="2"/>
  <c r="E23" i="2"/>
  <c r="F24" i="2"/>
  <c r="F23" i="2"/>
  <c r="F22" i="2"/>
  <c r="F21" i="2"/>
  <c r="F20" i="2"/>
  <c r="B8" i="8"/>
  <c r="C8" i="8"/>
  <c r="D29" i="6"/>
  <c r="D37" i="6"/>
  <c r="C37" i="6"/>
  <c r="D35" i="6"/>
  <c r="C35" i="6"/>
  <c r="D34" i="6"/>
  <c r="C34" i="6"/>
  <c r="E26" i="6"/>
  <c r="D24" i="6"/>
  <c r="C24" i="6"/>
  <c r="E23" i="6"/>
  <c r="E22" i="6"/>
  <c r="D19" i="6"/>
  <c r="C19" i="6"/>
  <c r="E18" i="6"/>
  <c r="E17" i="6"/>
  <c r="D14" i="6"/>
  <c r="C14" i="6"/>
  <c r="E13" i="6"/>
  <c r="E12" i="6"/>
  <c r="D9" i="6"/>
  <c r="C9" i="6"/>
  <c r="E8" i="6"/>
  <c r="E7" i="6"/>
  <c r="F12" i="2"/>
  <c r="F11" i="2"/>
  <c r="F9" i="2"/>
  <c r="E9" i="2"/>
  <c r="E8" i="2"/>
  <c r="F8" i="2"/>
  <c r="F31" i="3"/>
  <c r="F28" i="3"/>
  <c r="F27" i="3"/>
  <c r="F24" i="3"/>
  <c r="F22" i="3"/>
  <c r="F21" i="3"/>
  <c r="F18" i="3"/>
  <c r="F15" i="3"/>
  <c r="F12" i="3"/>
  <c r="F10" i="3"/>
  <c r="E28" i="3"/>
  <c r="E24" i="3"/>
  <c r="E15" i="3"/>
  <c r="E10" i="3"/>
  <c r="F123" i="3"/>
  <c r="F121" i="3"/>
  <c r="F119" i="3"/>
  <c r="F117" i="3"/>
  <c r="F115" i="3"/>
  <c r="E123" i="3"/>
  <c r="E121" i="3"/>
  <c r="E119" i="3"/>
  <c r="E117" i="3"/>
  <c r="E115" i="3"/>
  <c r="F152" i="3"/>
  <c r="F139" i="3"/>
  <c r="F137" i="3"/>
  <c r="F135" i="3"/>
  <c r="F133" i="3"/>
  <c r="F131" i="3"/>
  <c r="E139" i="3"/>
  <c r="E137" i="3"/>
  <c r="E135" i="3"/>
  <c r="E133" i="3"/>
  <c r="E131" i="3"/>
  <c r="F102" i="3"/>
  <c r="E99" i="3"/>
  <c r="E96" i="3"/>
  <c r="E93" i="3"/>
  <c r="E92" i="3"/>
  <c r="F99" i="3"/>
  <c r="F98" i="3"/>
  <c r="F96" i="3"/>
  <c r="F92" i="3"/>
  <c r="F93" i="3"/>
  <c r="F94" i="3"/>
  <c r="F91" i="3"/>
  <c r="E88" i="3"/>
  <c r="F89" i="3"/>
  <c r="F88" i="3"/>
  <c r="F86" i="3"/>
  <c r="F82" i="3"/>
  <c r="F81" i="3"/>
  <c r="F74" i="3"/>
  <c r="F75" i="3"/>
  <c r="F76" i="3"/>
  <c r="F77" i="3"/>
  <c r="F78" i="3"/>
  <c r="F73" i="3"/>
  <c r="F71" i="3"/>
  <c r="F63" i="3"/>
  <c r="F64" i="3"/>
  <c r="F65" i="3"/>
  <c r="F66" i="3"/>
  <c r="F67" i="3"/>
  <c r="F68" i="3"/>
  <c r="F69" i="3"/>
  <c r="F62" i="3"/>
  <c r="F56" i="3"/>
  <c r="F57" i="3"/>
  <c r="F58" i="3"/>
  <c r="F59" i="3"/>
  <c r="F60" i="3"/>
  <c r="F55" i="3"/>
  <c r="F51" i="3"/>
  <c r="F52" i="3"/>
  <c r="F53" i="3"/>
  <c r="F50" i="3"/>
  <c r="D38" i="6" l="1"/>
  <c r="E14" i="6"/>
  <c r="E35" i="6"/>
  <c r="E24" i="6"/>
  <c r="E19" i="6"/>
  <c r="C38" i="6"/>
  <c r="E37" i="6"/>
  <c r="E34" i="6"/>
  <c r="F47" i="3"/>
  <c r="F45" i="3"/>
  <c r="F42" i="3"/>
  <c r="F43" i="3"/>
  <c r="E43" i="3"/>
  <c r="F41" i="3"/>
  <c r="C101" i="3"/>
  <c r="C97" i="3"/>
  <c r="C95" i="3"/>
  <c r="C90" i="3"/>
  <c r="C85" i="3"/>
  <c r="C80" i="3"/>
  <c r="C72" i="3"/>
  <c r="C70" i="3"/>
  <c r="C61" i="3"/>
  <c r="C54" i="3"/>
  <c r="C49" i="3"/>
  <c r="C46" i="3"/>
  <c r="C44" i="3"/>
  <c r="C40" i="3"/>
  <c r="D127" i="5"/>
  <c r="D126" i="5"/>
  <c r="D125" i="5"/>
  <c r="D124" i="5"/>
  <c r="C122" i="5"/>
  <c r="D122" i="5" s="1"/>
  <c r="C111" i="5"/>
  <c r="D111" i="5" s="1"/>
  <c r="D118" i="5"/>
  <c r="D117" i="5"/>
  <c r="D113" i="5"/>
  <c r="C64" i="5"/>
  <c r="D65" i="5"/>
  <c r="D131" i="5"/>
  <c r="D130" i="5"/>
  <c r="D123" i="5"/>
  <c r="D121" i="5"/>
  <c r="D114" i="5"/>
  <c r="D115" i="5"/>
  <c r="D116" i="5"/>
  <c r="D112" i="5"/>
  <c r="D109" i="5"/>
  <c r="D107" i="5"/>
  <c r="D106" i="5"/>
  <c r="D101" i="5"/>
  <c r="D102" i="5"/>
  <c r="D103" i="5"/>
  <c r="D104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81" i="5"/>
  <c r="D77" i="5"/>
  <c r="D78" i="5"/>
  <c r="D79" i="5"/>
  <c r="D76" i="5"/>
  <c r="D73" i="5"/>
  <c r="D70" i="5"/>
  <c r="D71" i="5"/>
  <c r="D69" i="5"/>
  <c r="D66" i="5"/>
  <c r="D61" i="5"/>
  <c r="D56" i="5"/>
  <c r="D57" i="5"/>
  <c r="D58" i="5"/>
  <c r="D59" i="5"/>
  <c r="D55" i="5"/>
  <c r="D43" i="5"/>
  <c r="D44" i="5"/>
  <c r="D45" i="5"/>
  <c r="D46" i="5"/>
  <c r="D47" i="5"/>
  <c r="D48" i="5"/>
  <c r="D49" i="5"/>
  <c r="D50" i="5"/>
  <c r="D51" i="5"/>
  <c r="D52" i="5"/>
  <c r="D53" i="5"/>
  <c r="D42" i="5"/>
  <c r="D38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22" i="5"/>
  <c r="D19" i="5"/>
  <c r="D20" i="5"/>
  <c r="D18" i="5"/>
  <c r="C26" i="3"/>
  <c r="C25" i="3" s="1"/>
  <c r="C20" i="3"/>
  <c r="D5" i="5"/>
  <c r="F19" i="2"/>
  <c r="F7" i="2"/>
  <c r="C129" i="5"/>
  <c r="D129" i="5" s="1"/>
  <c r="C128" i="5"/>
  <c r="D128" i="5" s="1"/>
  <c r="C120" i="5"/>
  <c r="D120" i="5" s="1"/>
  <c r="C108" i="5"/>
  <c r="C105" i="5"/>
  <c r="D105" i="5" s="1"/>
  <c r="C80" i="5"/>
  <c r="D80" i="5" s="1"/>
  <c r="C75" i="5"/>
  <c r="D75" i="5" s="1"/>
  <c r="C72" i="5"/>
  <c r="C68" i="5"/>
  <c r="C60" i="5"/>
  <c r="D60" i="5" s="1"/>
  <c r="C54" i="5"/>
  <c r="D54" i="5" s="1"/>
  <c r="C41" i="5"/>
  <c r="D41" i="5" s="1"/>
  <c r="C37" i="5"/>
  <c r="D37" i="5" s="1"/>
  <c r="C21" i="5"/>
  <c r="D21" i="5" s="1"/>
  <c r="C17" i="5"/>
  <c r="D17" i="5" s="1"/>
  <c r="C5" i="5"/>
  <c r="E30" i="4"/>
  <c r="D30" i="4"/>
  <c r="F30" i="4"/>
  <c r="C30" i="4"/>
  <c r="B30" i="4"/>
  <c r="D29" i="4"/>
  <c r="F29" i="4" s="1"/>
  <c r="C29" i="4"/>
  <c r="B29" i="4"/>
  <c r="D24" i="4"/>
  <c r="F24" i="4"/>
  <c r="C24" i="4"/>
  <c r="B24" i="4"/>
  <c r="E24" i="4" s="1"/>
  <c r="D23" i="4"/>
  <c r="F23" i="4" s="1"/>
  <c r="C23" i="4"/>
  <c r="B23" i="4"/>
  <c r="D13" i="4"/>
  <c r="F13" i="4"/>
  <c r="B13" i="4"/>
  <c r="E13" i="4" s="1"/>
  <c r="D12" i="4"/>
  <c r="F12" i="4" s="1"/>
  <c r="B12" i="4"/>
  <c r="F7" i="4"/>
  <c r="E7" i="4"/>
  <c r="D7" i="4"/>
  <c r="B7" i="4"/>
  <c r="D6" i="4"/>
  <c r="F6" i="4" s="1"/>
  <c r="B6" i="4"/>
  <c r="D154" i="3"/>
  <c r="F154" i="3" s="1"/>
  <c r="C154" i="3"/>
  <c r="B154" i="3"/>
  <c r="E152" i="3"/>
  <c r="D151" i="3"/>
  <c r="F151" i="3" s="1"/>
  <c r="C151" i="3"/>
  <c r="B151" i="3"/>
  <c r="D150" i="3"/>
  <c r="E150" i="3" s="1"/>
  <c r="C150" i="3"/>
  <c r="B150" i="3"/>
  <c r="D138" i="3"/>
  <c r="C138" i="3"/>
  <c r="B138" i="3"/>
  <c r="D136" i="3"/>
  <c r="F136" i="3" s="1"/>
  <c r="C136" i="3"/>
  <c r="B136" i="3"/>
  <c r="D134" i="3"/>
  <c r="F134" i="3" s="1"/>
  <c r="C134" i="3"/>
  <c r="B134" i="3"/>
  <c r="D132" i="3"/>
  <c r="F132" i="3" s="1"/>
  <c r="C132" i="3"/>
  <c r="B132" i="3"/>
  <c r="D130" i="3"/>
  <c r="C130" i="3"/>
  <c r="B130" i="3"/>
  <c r="D129" i="3"/>
  <c r="C129" i="3"/>
  <c r="B129" i="3"/>
  <c r="D122" i="3"/>
  <c r="C122" i="3"/>
  <c r="B122" i="3"/>
  <c r="D120" i="3"/>
  <c r="C120" i="3"/>
  <c r="B120" i="3"/>
  <c r="D118" i="3"/>
  <c r="C118" i="3"/>
  <c r="B118" i="3"/>
  <c r="D116" i="3"/>
  <c r="F116" i="3" s="1"/>
  <c r="C116" i="3"/>
  <c r="B116" i="3"/>
  <c r="D114" i="3"/>
  <c r="F114" i="3" s="1"/>
  <c r="C114" i="3"/>
  <c r="B114" i="3"/>
  <c r="D113" i="3"/>
  <c r="F113" i="3" s="1"/>
  <c r="C113" i="3"/>
  <c r="B113" i="3"/>
  <c r="E102" i="3"/>
  <c r="D101" i="3"/>
  <c r="F101" i="3" s="1"/>
  <c r="B101" i="3"/>
  <c r="D100" i="3"/>
  <c r="B100" i="3"/>
  <c r="E98" i="3"/>
  <c r="D97" i="3"/>
  <c r="F97" i="3" s="1"/>
  <c r="B97" i="3"/>
  <c r="D95" i="3"/>
  <c r="B95" i="3"/>
  <c r="E94" i="3"/>
  <c r="E91" i="3"/>
  <c r="D90" i="3"/>
  <c r="F90" i="3" s="1"/>
  <c r="B90" i="3"/>
  <c r="E86" i="3"/>
  <c r="D85" i="3"/>
  <c r="F85" i="3" s="1"/>
  <c r="B85" i="3"/>
  <c r="D84" i="3"/>
  <c r="B84" i="3"/>
  <c r="E81" i="3"/>
  <c r="D80" i="3"/>
  <c r="F80" i="3" s="1"/>
  <c r="B80" i="3"/>
  <c r="D79" i="3"/>
  <c r="F79" i="3" s="1"/>
  <c r="B79" i="3"/>
  <c r="E78" i="3"/>
  <c r="E77" i="3"/>
  <c r="E76" i="3"/>
  <c r="E75" i="3"/>
  <c r="E74" i="3"/>
  <c r="E73" i="3"/>
  <c r="D72" i="3"/>
  <c r="F72" i="3" s="1"/>
  <c r="B72" i="3"/>
  <c r="E71" i="3"/>
  <c r="D70" i="3"/>
  <c r="F70" i="3" s="1"/>
  <c r="B70" i="3"/>
  <c r="E69" i="3"/>
  <c r="E68" i="3"/>
  <c r="E67" i="3"/>
  <c r="E66" i="3"/>
  <c r="E65" i="3"/>
  <c r="E64" i="3"/>
  <c r="E63" i="3"/>
  <c r="E62" i="3"/>
  <c r="D61" i="3"/>
  <c r="B61" i="3"/>
  <c r="E60" i="3"/>
  <c r="E59" i="3"/>
  <c r="E58" i="3"/>
  <c r="E57" i="3"/>
  <c r="E56" i="3"/>
  <c r="E55" i="3"/>
  <c r="D54" i="3"/>
  <c r="F54" i="3" s="1"/>
  <c r="B54" i="3"/>
  <c r="E53" i="3"/>
  <c r="E52" i="3"/>
  <c r="E51" i="3"/>
  <c r="E50" i="3"/>
  <c r="D49" i="3"/>
  <c r="F49" i="3" s="1"/>
  <c r="B49" i="3"/>
  <c r="E47" i="3"/>
  <c r="D46" i="3"/>
  <c r="F46" i="3" s="1"/>
  <c r="B46" i="3"/>
  <c r="E45" i="3"/>
  <c r="D44" i="3"/>
  <c r="F44" i="3" s="1"/>
  <c r="B44" i="3"/>
  <c r="E42" i="3"/>
  <c r="E41" i="3"/>
  <c r="D40" i="3"/>
  <c r="B40" i="3"/>
  <c r="D37" i="3"/>
  <c r="F37" i="3" s="1"/>
  <c r="B37" i="3"/>
  <c r="E31" i="3"/>
  <c r="D30" i="3"/>
  <c r="F30" i="3" s="1"/>
  <c r="B30" i="3"/>
  <c r="D29" i="3"/>
  <c r="B29" i="3"/>
  <c r="E27" i="3"/>
  <c r="D26" i="3"/>
  <c r="B26" i="3"/>
  <c r="D25" i="3"/>
  <c r="F25" i="3" s="1"/>
  <c r="B25" i="3"/>
  <c r="D23" i="3"/>
  <c r="B23" i="3"/>
  <c r="B19" i="3" s="1"/>
  <c r="E22" i="3"/>
  <c r="E21" i="3"/>
  <c r="D20" i="3"/>
  <c r="F20" i="3" s="1"/>
  <c r="B20" i="3"/>
  <c r="E18" i="3"/>
  <c r="D17" i="3"/>
  <c r="F17" i="3" s="1"/>
  <c r="B17" i="3"/>
  <c r="D16" i="3"/>
  <c r="F16" i="3" s="1"/>
  <c r="B16" i="3"/>
  <c r="D14" i="3"/>
  <c r="B14" i="3"/>
  <c r="D13" i="3"/>
  <c r="B13" i="3"/>
  <c r="E12" i="3"/>
  <c r="D11" i="3"/>
  <c r="B11" i="3"/>
  <c r="B8" i="3" s="1"/>
  <c r="D9" i="3"/>
  <c r="B9" i="3"/>
  <c r="E6" i="3"/>
  <c r="D6" i="3"/>
  <c r="F6" i="3" s="1"/>
  <c r="B6" i="3"/>
  <c r="D25" i="2"/>
  <c r="F25" i="2" s="1"/>
  <c r="C25" i="2"/>
  <c r="C26" i="2" s="1"/>
  <c r="B25" i="2"/>
  <c r="D22" i="2"/>
  <c r="C22" i="2"/>
  <c r="B22" i="2"/>
  <c r="E22" i="2" s="1"/>
  <c r="E21" i="2"/>
  <c r="E20" i="2"/>
  <c r="D19" i="2"/>
  <c r="C19" i="2"/>
  <c r="B19" i="2"/>
  <c r="F18" i="2"/>
  <c r="E18" i="2"/>
  <c r="D18" i="2"/>
  <c r="C18" i="2"/>
  <c r="B18" i="2"/>
  <c r="C14" i="2"/>
  <c r="B14" i="2"/>
  <c r="B26" i="2" s="1"/>
  <c r="D13" i="2"/>
  <c r="C13" i="2"/>
  <c r="B13" i="2"/>
  <c r="E12" i="2"/>
  <c r="E11" i="2"/>
  <c r="D10" i="2"/>
  <c r="F10" i="2" s="1"/>
  <c r="C10" i="2"/>
  <c r="B10" i="2"/>
  <c r="D7" i="2"/>
  <c r="C7" i="2"/>
  <c r="B7" i="2"/>
  <c r="F95" i="3" l="1"/>
  <c r="E95" i="3"/>
  <c r="F130" i="3"/>
  <c r="E132" i="3"/>
  <c r="F13" i="3"/>
  <c r="E13" i="3"/>
  <c r="F14" i="3"/>
  <c r="E14" i="3"/>
  <c r="F118" i="3"/>
  <c r="E138" i="3"/>
  <c r="F138" i="3"/>
  <c r="B87" i="3"/>
  <c r="E9" i="3"/>
  <c r="F9" i="3"/>
  <c r="D8" i="3"/>
  <c r="F8" i="3" s="1"/>
  <c r="F11" i="3"/>
  <c r="D19" i="3"/>
  <c r="F19" i="3" s="1"/>
  <c r="E23" i="3"/>
  <c r="F23" i="3"/>
  <c r="E84" i="3"/>
  <c r="C16" i="5"/>
  <c r="D16" i="5" s="1"/>
  <c r="F29" i="3"/>
  <c r="E29" i="3"/>
  <c r="E10" i="2"/>
  <c r="D83" i="3"/>
  <c r="F83" i="3" s="1"/>
  <c r="F100" i="3"/>
  <c r="C119" i="5"/>
  <c r="D119" i="5" s="1"/>
  <c r="F61" i="3"/>
  <c r="D48" i="3"/>
  <c r="F48" i="3" s="1"/>
  <c r="F13" i="2"/>
  <c r="D14" i="2"/>
  <c r="D26" i="2" s="1"/>
  <c r="F26" i="2" s="1"/>
  <c r="C74" i="5"/>
  <c r="D74" i="5" s="1"/>
  <c r="C63" i="5"/>
  <c r="D63" i="5" s="1"/>
  <c r="D64" i="5"/>
  <c r="E16" i="3"/>
  <c r="F26" i="3"/>
  <c r="E25" i="2"/>
  <c r="E38" i="6"/>
  <c r="E122" i="3"/>
  <c r="F122" i="3"/>
  <c r="E120" i="3"/>
  <c r="F120" i="3"/>
  <c r="E30" i="3"/>
  <c r="E25" i="3"/>
  <c r="E136" i="3"/>
  <c r="E134" i="3"/>
  <c r="F40" i="3"/>
  <c r="D39" i="3"/>
  <c r="F39" i="3" s="1"/>
  <c r="E101" i="3"/>
  <c r="E97" i="3"/>
  <c r="E118" i="3"/>
  <c r="B83" i="3"/>
  <c r="E54" i="3"/>
  <c r="E40" i="3"/>
  <c r="C15" i="5"/>
  <c r="D15" i="5" s="1"/>
  <c r="C39" i="5"/>
  <c r="D39" i="5" s="1"/>
  <c r="E100" i="3"/>
  <c r="E26" i="3"/>
  <c r="E85" i="3"/>
  <c r="E130" i="3"/>
  <c r="E49" i="3"/>
  <c r="E70" i="3"/>
  <c r="E114" i="3"/>
  <c r="E90" i="3"/>
  <c r="E80" i="3"/>
  <c r="E17" i="3"/>
  <c r="F150" i="3"/>
  <c r="E20" i="3"/>
  <c r="B124" i="3"/>
  <c r="F129" i="3"/>
  <c r="C140" i="3"/>
  <c r="E8" i="3"/>
  <c r="C40" i="5"/>
  <c r="E23" i="4"/>
  <c r="E113" i="3"/>
  <c r="C124" i="3"/>
  <c r="B140" i="3"/>
  <c r="E151" i="3"/>
  <c r="D124" i="3"/>
  <c r="E11" i="3"/>
  <c r="D140" i="3"/>
  <c r="D87" i="3"/>
  <c r="F87" i="3" s="1"/>
  <c r="E37" i="3"/>
  <c r="E46" i="3"/>
  <c r="E72" i="3"/>
  <c r="E79" i="3"/>
  <c r="E154" i="3"/>
  <c r="E26" i="2"/>
  <c r="E13" i="2"/>
  <c r="B32" i="3"/>
  <c r="E6" i="4"/>
  <c r="E19" i="2"/>
  <c r="E129" i="3"/>
  <c r="E29" i="4"/>
  <c r="B39" i="3"/>
  <c r="E12" i="4"/>
  <c r="B48" i="3"/>
  <c r="E61" i="3"/>
  <c r="E7" i="2"/>
  <c r="E116" i="3"/>
  <c r="B7" i="3"/>
  <c r="E44" i="3"/>
  <c r="D32" i="3" l="1"/>
  <c r="F32" i="3" s="1"/>
  <c r="D7" i="3"/>
  <c r="F7" i="3" s="1"/>
  <c r="E19" i="3"/>
  <c r="F140" i="3"/>
  <c r="E14" i="2"/>
  <c r="C9" i="5"/>
  <c r="D40" i="5"/>
  <c r="F14" i="2"/>
  <c r="C62" i="5"/>
  <c r="D62" i="5" s="1"/>
  <c r="F124" i="3"/>
  <c r="E124" i="3"/>
  <c r="D38" i="3"/>
  <c r="D103" i="3" s="1"/>
  <c r="C132" i="5"/>
  <c r="D132" i="5" s="1"/>
  <c r="E140" i="3"/>
  <c r="E83" i="3"/>
  <c r="E39" i="3"/>
  <c r="E87" i="3"/>
  <c r="E48" i="3"/>
  <c r="B38" i="3"/>
  <c r="E32" i="3" l="1"/>
  <c r="E7" i="3"/>
  <c r="C7" i="5"/>
  <c r="D9" i="5"/>
  <c r="F103" i="3"/>
  <c r="F38" i="3"/>
  <c r="C14" i="5"/>
  <c r="D14" i="5" s="1"/>
  <c r="E38" i="3"/>
  <c r="B103" i="3"/>
  <c r="D7" i="5" l="1"/>
  <c r="C6" i="5"/>
  <c r="D6" i="5" s="1"/>
  <c r="E103" i="3"/>
</calcChain>
</file>

<file path=xl/sharedStrings.xml><?xml version="1.0" encoding="utf-8"?>
<sst xmlns="http://schemas.openxmlformats.org/spreadsheetml/2006/main" count="428" uniqueCount="256">
  <si>
    <t>DVOR TRAKOŠĆAN</t>
  </si>
  <si>
    <t>IZVRŠENJE FINANCIJSKOG PLANA PRORAČUNSKOG KORISNIKA DRŽAVNOG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</si>
  <si>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</si>
  <si>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</si>
  <si>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</si>
  <si>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</si>
  <si>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01.-06.2024.</t>
  </si>
  <si>
    <t>Izvorni plan
2025.</t>
  </si>
  <si>
    <t>Ostvarenje /
Izvršenje
01.-06.2025.</t>
  </si>
  <si>
    <t>Indeks
izvršenja
01.-06.2024.</t>
  </si>
  <si>
    <t>Indeks
izvršenja
01.-06.2025.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</si>
  <si>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</si>
  <si>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</si>
  <si>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</si>
  <si>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</si>
  <si>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</si>
  <si>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</si>
  <si>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</si>
  <si>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</si>
  <si>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</si>
  <si>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</si>
  <si>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</si>
  <si>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</si>
  <si>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</si>
  <si>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</si>
  <si>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</si>
  <si>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</si>
  <si>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</si>
  <si>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</si>
  <si>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</si>
  <si>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</si>
  <si>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 xml:space="preserve"> 63 Pomoći iz inozemstva i od subjekata unutar općeg proračuna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</si>
  <si>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</si>
  <si>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</si>
  <si>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639 Prijenosi između proračunskih korisnika istog proračuna</t>
  </si>
  <si>
    <t xml:space="preserve">   6394 Kapitalni prijenosi između prorač. kor. istog prorač. temelj prijenosa EU sred.</t>
  </si>
  <si>
    <t xml:space="preserve"> 64 Prihodi od imovine</t>
  </si>
  <si>
    <t xml:space="preserve">  641 Prihodi od financijske imovine</t>
  </si>
  <si>
    <t xml:space="preserve">   6414 Prihodi od zateznih kamata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</si>
  <si>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</si>
  <si>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</si>
  <si>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</si>
  <si>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</si>
  <si>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</si>
  <si>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</si>
  <si>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</si>
  <si>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 663 Donacije od pr.i fiz.os.izvan općeg pror.te povrat don.i kapit.pom.po protes.jam</t>
  </si>
  <si>
    <t xml:space="preserve">   6631 Tekuće donacije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</si>
  <si>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</si>
  <si>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</si>
  <si>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</si>
  <si>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</si>
  <si>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 xml:space="preserve"> 68 Kazne, upravne mjere i ostali prihodi</t>
  </si>
  <si>
    <t xml:space="preserve">  683 Ostali prihodi</t>
  </si>
  <si>
    <t xml:space="preserve">   6831 Ostali prihodi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</si>
  <si>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</si>
  <si>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</si>
  <si>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</si>
  <si>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</si>
  <si>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</si>
  <si>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3112 Plaće u naravi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</si>
  <si>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</si>
  <si>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</si>
  <si>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</si>
  <si>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</si>
  <si>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</si>
  <si>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</si>
  <si>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</si>
  <si>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</si>
  <si>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</si>
  <si>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</si>
  <si>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</si>
  <si>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</si>
  <si>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3222 Materijal i sirovine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</si>
  <si>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</si>
  <si>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</si>
  <si>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</si>
  <si>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</si>
  <si>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</si>
  <si>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</si>
  <si>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</si>
  <si>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</si>
  <si>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</si>
  <si>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</si>
  <si>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</si>
  <si>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</si>
  <si>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</si>
  <si>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</si>
  <si>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</si>
  <si>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</si>
  <si>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3291 Naknade za rad predstavničkih i izvršnih tijela, povjerenstava i slično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</si>
  <si>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</si>
  <si>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</si>
  <si>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</si>
  <si>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</si>
  <si>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</si>
  <si>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</si>
  <si>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</si>
  <si>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</si>
  <si>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3433 Zatezne kamate</t>
  </si>
  <si>
    <t xml:space="preserve"> 41 Rashodi za nabavu neproizvedene dugotrajne imovine</t>
  </si>
  <si>
    <t xml:space="preserve">  412 Nematerijalna imovina</t>
  </si>
  <si>
    <t xml:space="preserve">   4123 Licence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</si>
  <si>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</si>
  <si>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</si>
  <si>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</si>
  <si>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4223 Oprema za održavanje i zaštitu</t>
  </si>
  <si>
    <t xml:space="preserve">   4227 Uređaji, strojevi i oprema za ostale namjene</t>
  </si>
  <si>
    <t xml:space="preserve">  423 Prijevozna sredstva</t>
  </si>
  <si>
    <t xml:space="preserve">   4231 Prijevozna sredstva u cestovnom prometu</t>
  </si>
  <si>
    <t xml:space="preserve">  424 Knjige, umjetnička djela i ostale izložbene vrijednosti</t>
  </si>
  <si>
    <t xml:space="preserve">   4241 Knjige</t>
  </si>
  <si>
    <t xml:space="preserve">   4242 Umjetnička djela (izložena u galerijama, muzejima i slično)</t>
  </si>
  <si>
    <t xml:space="preserve"> 45 Rashodi za dodatna ulaganja na nefinancijskoj imovini</t>
  </si>
  <si>
    <t xml:space="preserve">  451 Dodatna ulaganja na građevinskim objektima</t>
  </si>
  <si>
    <t xml:space="preserve">   4511 Dodatna ulaganja na građevinskim objektima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</si>
  <si>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</si>
  <si>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</si>
  <si>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</si>
  <si>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</si>
  <si>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</si>
  <si>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</si>
  <si>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 za posebne namjene</t>
  </si>
  <si>
    <t>5 POMOĆI</t>
  </si>
  <si>
    <t xml:space="preserve"> 52 Ostale pomoći i darovnice</t>
  </si>
  <si>
    <t>6 DONACIJE</t>
  </si>
  <si>
    <t xml:space="preserve"> 61 Donacije</t>
  </si>
  <si>
    <t>IZVJEŠTAJ O RASHODIMA PREMA FUNKCIJSKOJ KLASIFIKACIJI</t>
  </si>
  <si>
    <t xml:space="preserve"> </t>
  </si>
  <si>
    <t xml:space="preserve">  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</si>
  <si>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</si>
  <si>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</si>
  <si>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</si>
  <si>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</si>
  <si>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</si>
  <si>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</si>
  <si>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PROGRAMSKOJ KLASIFIKACIJI</t>
  </si>
  <si>
    <t>RASHODI I IZDACI</t>
  </si>
  <si>
    <t xml:space="preserve">            Rekapitulacija izvora financiranja</t>
  </si>
  <si>
    <t xml:space="preserve">            11 Iz proračuna</t>
  </si>
  <si>
    <t xml:space="preserve">1.604.620,00 </t>
  </si>
  <si>
    <t xml:space="preserve">            31 Vlastiti prihodi</t>
  </si>
  <si>
    <t xml:space="preserve">85.000,00 </t>
  </si>
  <si>
    <t xml:space="preserve">            43 Ostali prihodi za posebne namjene</t>
  </si>
  <si>
    <t xml:space="preserve">361.000,00 </t>
  </si>
  <si>
    <t xml:space="preserve">            52 Ostale pomoći i darovnice</t>
  </si>
  <si>
    <t xml:space="preserve">24.186,46 </t>
  </si>
  <si>
    <t xml:space="preserve">            61 Donacije</t>
  </si>
  <si>
    <t xml:space="preserve">0,00 </t>
  </si>
  <si>
    <t xml:space="preserve">   </t>
  </si>
  <si>
    <t xml:space="preserve">   A780000 ADMINISTRACIJA I UPRAVLJANJE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</si>
  <si>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</si>
  <si>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</si>
  <si>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</si>
  <si>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</si>
  <si>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</si>
  <si>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</si>
  <si>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</si>
  <si>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</si>
  <si>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</si>
  <si>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3221 Uredski materijal i ostali materijalni rashodi</t>
  </si>
  <si>
    <t xml:space="preserve">      3223 Energija</t>
  </si>
  <si>
    <t xml:space="preserve">      3224 Materijal i dijelovi za tekuće i investicijsko održavanje</t>
  </si>
  <si>
    <t xml:space="preserve">      3225 Sitni inventar i autogume</t>
  </si>
  <si>
    <t xml:space="preserve">      3231 Usluge telefona, interneta, pošte i prijevoza</t>
  </si>
  <si>
    <t xml:space="preserve">      3232 Usluge tekućeg i investicijskog održavanja</t>
  </si>
  <si>
    <t xml:space="preserve">      3233 Usluge promidžbe i informiranja</t>
  </si>
  <si>
    <t xml:space="preserve">      3234 Komunalne usluge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</si>
  <si>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</si>
  <si>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</si>
  <si>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</si>
  <si>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</si>
  <si>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34 Financijski rashodi</t>
  </si>
  <si>
    <t xml:space="preserve">      3431 Bankarske usluge i usluge platnog prometa</t>
  </si>
  <si>
    <t xml:space="preserve">   A780001 PROGRAMI MUZEJSKO-GALERIJSKE DJELATNOSTI</t>
  </si>
  <si>
    <t xml:space="preserve">      3241 Naknade troškova osobama izvan radnog odnosa</t>
  </si>
  <si>
    <t xml:space="preserve">     42 Rashodi za nabavu proizvedene dugotrajne imovine</t>
  </si>
  <si>
    <t xml:space="preserve">      4221 Uredska oprema i namještaj</t>
  </si>
  <si>
    <t xml:space="preserve">      4223 Oprema za održavanje i zaštitu</t>
  </si>
  <si>
    <t xml:space="preserve">      4227 Uređaji, strojevi i oprema za ostale namjene</t>
  </si>
  <si>
    <t xml:space="preserve">      4231 Prijevozna sredstva u cestovnom prometu</t>
  </si>
  <si>
    <t xml:space="preserve">      4242 Umjetnička djela (izložena u galerijama, muzejima i slično)</t>
  </si>
  <si>
    <t xml:space="preserve">     45 Rashodi za dodatna ulaganja na nefinancijskoj imovini</t>
  </si>
  <si>
    <t xml:space="preserve">      4511 Dodatna ulaganja na građevinskim objektima</t>
  </si>
  <si>
    <t xml:space="preserve">   A780002 ADMINISTRACIJA I UPR. EVID. IZVORA</t>
  </si>
  <si>
    <t xml:space="preserve">    31 Vlastiti prihodi</t>
  </si>
  <si>
    <t xml:space="preserve">    43 Ostali prihodi za posebne namjene</t>
  </si>
  <si>
    <t xml:space="preserve">      3112 Plaće u naravi</t>
  </si>
  <si>
    <t xml:space="preserve">      3214 Ostale naknade troškova zaposlenima</t>
  </si>
  <si>
    <t xml:space="preserve">      3222 Materijal i sirovine</t>
  </si>
  <si>
    <t xml:space="preserve">      3227 Službena, radna i zaštitna odjeća i obuća</t>
  </si>
  <si>
    <t xml:space="preserve">      3236 Zdravstvene i veterinarske usluge</t>
  </si>
  <si>
    <t xml:space="preserve">      3291 Naknade za rad predstavničkih i izvršnih tijela, povjerenstava i slično</t>
  </si>
  <si>
    <t xml:space="preserve">      3293 Reprezentacija</t>
  </si>
  <si>
    <t xml:space="preserve">      3294 Članarine i norme</t>
  </si>
  <si>
    <t xml:space="preserve">      3295 Pristojbe i naknade</t>
  </si>
  <si>
    <t xml:space="preserve">      3299 Ostali nespomenuti rashodi poslovanja</t>
  </si>
  <si>
    <t xml:space="preserve">      3433 Zatezne kamate</t>
  </si>
  <si>
    <t xml:space="preserve">     41 Rashodi za nabavu neproizvedene dugotrajne imovine</t>
  </si>
  <si>
    <t xml:space="preserve">      4123 Licence</t>
  </si>
  <si>
    <t xml:space="preserve">      4241 Knjige</t>
  </si>
  <si>
    <t xml:space="preserve">    52 Ostale pomoći i darovnice</t>
  </si>
  <si>
    <t xml:space="preserve">    61 Donacije</t>
  </si>
  <si>
    <t xml:space="preserve">   4214 Ostali građevinski objekti </t>
  </si>
  <si>
    <t xml:space="preserve">   421 Građevinski objekti </t>
  </si>
  <si>
    <t xml:space="preserve">      3231 - Poštarina (pisma, tiskanice i sl. )</t>
  </si>
  <si>
    <t xml:space="preserve">      4222 Komunikacijska oprema </t>
  </si>
  <si>
    <t xml:space="preserve">    4511 Dodatna ulaganja na građevinskim objektima </t>
  </si>
  <si>
    <t xml:space="preserve">      3233 Ostale usluge promidžbe i informiranja </t>
  </si>
  <si>
    <t xml:space="preserve">      3237 Ostale intelektualne usluge </t>
  </si>
  <si>
    <t xml:space="preserve">     45 Rashodi za dodatna ulaganja na nefinancijskoj imovini </t>
  </si>
  <si>
    <t xml:space="preserve">     4511 Dodatna ulaganja na nefinancijskoj imovini </t>
  </si>
  <si>
    <t>6.009,14</t>
  </si>
  <si>
    <t xml:space="preserve">   3114 Plaća za posebne uvjete rada </t>
  </si>
  <si>
    <t xml:space="preserve">PREGLED UKUPNIH PRIHODA I RASHODA PO IZVORIMA FINANCIRANJA - DVOR TRAKOŠĆAN </t>
  </si>
  <si>
    <t>Oznaka IF</t>
  </si>
  <si>
    <t xml:space="preserve">Naziv izvora financiranja </t>
  </si>
  <si>
    <t xml:space="preserve">Tekući plan </t>
  </si>
  <si>
    <t xml:space="preserve">Izvršenje tekućeg plana </t>
  </si>
  <si>
    <t xml:space="preserve">Indeks </t>
  </si>
  <si>
    <t xml:space="preserve">Opći prihodi i primici </t>
  </si>
  <si>
    <t xml:space="preserve">DONOS </t>
  </si>
  <si>
    <t xml:space="preserve">ODNOS </t>
  </si>
  <si>
    <t>3</t>
  </si>
  <si>
    <t xml:space="preserve">Vlastiti prihodi </t>
  </si>
  <si>
    <t xml:space="preserve">4 </t>
  </si>
  <si>
    <t xml:space="preserve">Prihodi za posebne namjene </t>
  </si>
  <si>
    <t xml:space="preserve">5 </t>
  </si>
  <si>
    <t>Pomoći</t>
  </si>
  <si>
    <t xml:space="preserve">Donacije </t>
  </si>
  <si>
    <t>DONOS</t>
  </si>
  <si>
    <t xml:space="preserve">Prihod od prodaje </t>
  </si>
  <si>
    <t xml:space="preserve">Ukupni prihodi </t>
  </si>
  <si>
    <t>Ukupni rashodi</t>
  </si>
  <si>
    <t xml:space="preserve">UKUPNO DONOS </t>
  </si>
  <si>
    <t xml:space="preserve">UKUPNO ODNOS </t>
  </si>
  <si>
    <t xml:space="preserve">Eu fond </t>
  </si>
  <si>
    <t xml:space="preserve">Ukupno ugovorena sredstva </t>
  </si>
  <si>
    <t>Fond za zaštitu okoliša i energetsku učinkovitost</t>
  </si>
  <si>
    <t xml:space="preserve">UKUPNO: </t>
  </si>
  <si>
    <t>5.758,19</t>
  </si>
  <si>
    <t>131.103,43</t>
  </si>
  <si>
    <t>232247,44</t>
  </si>
  <si>
    <t xml:space="preserve">Izvor 39 Prenešeni višak vlastitih prihoda </t>
  </si>
  <si>
    <t xml:space="preserve">Izvor 49 Prenešeni višak prihoda za posebne namjene </t>
  </si>
  <si>
    <t xml:space="preserve">Uplaćeno u 2024. </t>
  </si>
  <si>
    <t xml:space="preserve">Uplaćeno u 2025. </t>
  </si>
  <si>
    <t>Stanje potraživanja od EU</t>
  </si>
  <si>
    <t xml:space="preserve">   4222 Komunikacijska oprema </t>
  </si>
  <si>
    <t xml:space="preserve">UKUPNI RASHODI </t>
  </si>
  <si>
    <t xml:space="preserve">08 Rekreacija, kultura i religija </t>
  </si>
  <si>
    <t xml:space="preserve">082 Služba kulture </t>
  </si>
  <si>
    <t xml:space="preserve">     01.01.2024.-30.06.2025.</t>
  </si>
  <si>
    <t xml:space="preserve">Rashodi u 2024. </t>
  </si>
  <si>
    <t xml:space="preserve">Rashodi u 2025. </t>
  </si>
  <si>
    <t xml:space="preserve">IZVJEŠTAJ O KORIŠTENJU SREDSTAVA FONDOVA EUROPSKE UNIJE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</si>
</sst>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_ ;[Red]\-#,##0.00\ "/>
    <numFmt numFmtId="165" formatCode="#,##0.00\ [$€-41A]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rgb="FF002060"/>
      <name val="Calibri"/>
      <family val="2"/>
    </font>
    <font>
      <b/>
      <sz val="14"/>
      <color rgb="FF002060"/>
      <name val="Calibri"/>
      <family val="2"/>
    </font>
    <font>
      <sz val="12"/>
      <color rgb="FF002060"/>
      <name val="Calibri"/>
      <family val="2"/>
    </font>
    <font>
      <b/>
      <sz val="12"/>
      <color rgb="FF002060"/>
      <name val="Calibri"/>
      <family val="2"/>
    </font>
    <font>
      <i/>
      <sz val="12"/>
      <color rgb="FF002060"/>
      <name val="Calibri"/>
      <family val="2"/>
    </font>
    <font>
      <i/>
      <sz val="16"/>
      <color rgb="FFFF0000"/>
      <name val="Calibri"/>
      <family val="2"/>
    </font>
    <font>
      <b/>
      <sz val="12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Arial"/>
      <family val="2"/>
      <charset val="238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charset val="238"/>
      <scheme val="minor"/>
    </font>
    <font>
      <sz val="12"/>
      <color rgb="FF002060"/>
      <name val="Calibri"/>
      <family val="2"/>
      <charset val="238"/>
    </font>
    <font>
      <sz val="12"/>
      <color theme="8" tint="-0.49998474074526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6" tint="0.79995117038483843"/>
        <bgColor auto="1"/>
      </patternFill>
    </fill>
    <fill>
      <patternFill patternType="solid">
        <fgColor theme="7" tint="0.79995117038483843"/>
        <bgColor auto="1"/>
      </patternFill>
    </fill>
    <fill>
      <patternFill patternType="solid">
        <fgColor theme="8" tint="0.79995117038483843"/>
        <bgColor auto="1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0" borderId="0"/>
  </cellStyleXfs>
  <cellXfs count="15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2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right" vertical="center"/>
    </xf>
    <xf numFmtId="10" fontId="14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0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quotePrefix="1" applyFont="1"/>
    <xf numFmtId="0" fontId="16" fillId="3" borderId="2" xfId="0" applyFont="1" applyFill="1" applyBorder="1" applyAlignment="1">
      <alignment horizontal="left" vertical="center"/>
    </xf>
    <xf numFmtId="164" fontId="16" fillId="3" borderId="2" xfId="0" applyNumberFormat="1" applyFont="1" applyFill="1" applyBorder="1" applyAlignment="1">
      <alignment horizontal="right" vertical="center"/>
    </xf>
    <xf numFmtId="10" fontId="16" fillId="3" borderId="2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/>
    </xf>
    <xf numFmtId="164" fontId="17" fillId="4" borderId="3" xfId="0" applyNumberFormat="1" applyFont="1" applyFill="1" applyBorder="1" applyAlignment="1">
      <alignment horizontal="right" vertical="center"/>
    </xf>
    <xf numFmtId="10" fontId="17" fillId="4" borderId="3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/>
    </xf>
    <xf numFmtId="164" fontId="12" fillId="5" borderId="3" xfId="0" applyNumberFormat="1" applyFont="1" applyFill="1" applyBorder="1" applyAlignment="1">
      <alignment horizontal="right" vertical="center"/>
    </xf>
    <xf numFmtId="10" fontId="12" fillId="5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64" fontId="14" fillId="0" borderId="3" xfId="0" applyNumberFormat="1" applyFont="1" applyBorder="1" applyAlignment="1">
      <alignment horizontal="right" vertical="center"/>
    </xf>
    <xf numFmtId="10" fontId="14" fillId="0" borderId="3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0" fontId="8" fillId="2" borderId="4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18" fillId="0" borderId="5" xfId="0" applyFont="1" applyBorder="1" applyAlignment="1">
      <alignment vertical="center"/>
    </xf>
    <xf numFmtId="164" fontId="18" fillId="0" borderId="6" xfId="0" applyNumberFormat="1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right" vertical="center"/>
    </xf>
    <xf numFmtId="10" fontId="18" fillId="0" borderId="0" xfId="0" applyNumberFormat="1" applyFont="1" applyAlignment="1">
      <alignment horizontal="center" vertical="center"/>
    </xf>
    <xf numFmtId="0" fontId="11" fillId="6" borderId="3" xfId="0" applyFont="1" applyFill="1" applyBorder="1" applyAlignment="1">
      <alignment horizontal="left" vertical="center"/>
    </xf>
    <xf numFmtId="164" fontId="11" fillId="6" borderId="3" xfId="0" applyNumberFormat="1" applyFont="1" applyFill="1" applyBorder="1" applyAlignment="1">
      <alignment horizontal="right" vertical="center"/>
    </xf>
    <xf numFmtId="10" fontId="11" fillId="6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left" vertical="center"/>
    </xf>
    <xf numFmtId="164" fontId="19" fillId="7" borderId="3" xfId="0" applyNumberFormat="1" applyFont="1" applyFill="1" applyBorder="1" applyAlignment="1">
      <alignment horizontal="right" vertical="center"/>
    </xf>
    <xf numFmtId="10" fontId="19" fillId="7" borderId="3" xfId="0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left" vertical="center"/>
    </xf>
    <xf numFmtId="164" fontId="14" fillId="8" borderId="3" xfId="0" applyNumberFormat="1" applyFont="1" applyFill="1" applyBorder="1" applyAlignment="1">
      <alignment horizontal="right" vertical="center"/>
    </xf>
    <xf numFmtId="10" fontId="14" fillId="8" borderId="3" xfId="0" applyNumberFormat="1" applyFont="1" applyFill="1" applyBorder="1" applyAlignment="1">
      <alignment horizontal="center" vertical="center"/>
    </xf>
    <xf numFmtId="164" fontId="3" fillId="9" borderId="3" xfId="1" applyNumberFormat="1" applyBorder="1" applyAlignment="1">
      <alignment horizontal="right" vertical="center"/>
    </xf>
    <xf numFmtId="10" fontId="3" fillId="9" borderId="3" xfId="1" applyNumberFormat="1" applyBorder="1" applyAlignment="1">
      <alignment horizontal="center" vertical="center"/>
    </xf>
    <xf numFmtId="0" fontId="15" fillId="9" borderId="3" xfId="1" applyFont="1" applyBorder="1" applyAlignment="1">
      <alignment horizontal="left" vertical="center"/>
    </xf>
    <xf numFmtId="4" fontId="0" fillId="0" borderId="0" xfId="0" applyNumberFormat="1"/>
    <xf numFmtId="0" fontId="14" fillId="0" borderId="0" xfId="0" applyFont="1"/>
    <xf numFmtId="0" fontId="2" fillId="10" borderId="3" xfId="2" applyBorder="1" applyAlignment="1">
      <alignment vertical="center"/>
    </xf>
    <xf numFmtId="164" fontId="2" fillId="10" borderId="3" xfId="2" applyNumberFormat="1" applyBorder="1" applyAlignment="1">
      <alignment horizontal="right" vertical="center"/>
    </xf>
    <xf numFmtId="10" fontId="2" fillId="10" borderId="3" xfId="2" applyNumberForma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/>
    <xf numFmtId="4" fontId="18" fillId="0" borderId="0" xfId="0" applyNumberFormat="1" applyFont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164" fontId="14" fillId="0" borderId="7" xfId="0" applyNumberFormat="1" applyFont="1" applyBorder="1" applyAlignment="1">
      <alignment horizontal="right" vertical="center"/>
    </xf>
    <xf numFmtId="164" fontId="14" fillId="0" borderId="8" xfId="0" applyNumberFormat="1" applyFont="1" applyBorder="1" applyAlignment="1">
      <alignment horizontal="right" vertical="center"/>
    </xf>
    <xf numFmtId="10" fontId="0" fillId="0" borderId="0" xfId="0" applyNumberFormat="1" applyAlignment="1">
      <alignment horizontal="center"/>
    </xf>
    <xf numFmtId="3" fontId="22" fillId="11" borderId="0" xfId="4" quotePrefix="1" applyNumberFormat="1" applyFont="1" applyFill="1" applyAlignment="1">
      <alignment horizontal="center" vertical="center"/>
    </xf>
    <xf numFmtId="3" fontId="22" fillId="11" borderId="0" xfId="4" applyNumberFormat="1" applyFont="1" applyFill="1" applyAlignment="1">
      <alignment vertical="center"/>
    </xf>
    <xf numFmtId="0" fontId="1" fillId="0" borderId="0" xfId="5"/>
    <xf numFmtId="3" fontId="24" fillId="11" borderId="0" xfId="4" applyNumberFormat="1" applyFont="1" applyFill="1"/>
    <xf numFmtId="0" fontId="24" fillId="11" borderId="0" xfId="4" applyFont="1" applyFill="1" applyAlignment="1">
      <alignment horizontal="center"/>
    </xf>
    <xf numFmtId="3" fontId="25" fillId="11" borderId="1" xfId="4" applyNumberFormat="1" applyFont="1" applyFill="1" applyBorder="1" applyAlignment="1">
      <alignment horizontal="center" vertical="center" wrapText="1"/>
    </xf>
    <xf numFmtId="3" fontId="25" fillId="11" borderId="9" xfId="4" applyNumberFormat="1" applyFont="1" applyFill="1" applyBorder="1" applyAlignment="1">
      <alignment horizontal="center" vertical="center"/>
    </xf>
    <xf numFmtId="3" fontId="25" fillId="11" borderId="1" xfId="4" applyNumberFormat="1" applyFont="1" applyFill="1" applyBorder="1" applyAlignment="1">
      <alignment horizontal="center" vertical="center"/>
    </xf>
    <xf numFmtId="49" fontId="22" fillId="11" borderId="10" xfId="4" applyNumberFormat="1" applyFont="1" applyFill="1" applyBorder="1" applyAlignment="1">
      <alignment horizontal="center" vertical="center"/>
    </xf>
    <xf numFmtId="49" fontId="22" fillId="11" borderId="11" xfId="4" applyNumberFormat="1" applyFont="1" applyFill="1" applyBorder="1" applyAlignment="1">
      <alignment vertical="center"/>
    </xf>
    <xf numFmtId="0" fontId="26" fillId="11" borderId="12" xfId="4" applyFont="1" applyFill="1" applyBorder="1" applyAlignment="1">
      <alignment horizontal="center" vertical="center"/>
    </xf>
    <xf numFmtId="3" fontId="27" fillId="11" borderId="13" xfId="4" applyNumberFormat="1" applyFont="1" applyFill="1" applyBorder="1" applyAlignment="1">
      <alignment horizontal="center" vertical="center"/>
    </xf>
    <xf numFmtId="3" fontId="26" fillId="11" borderId="14" xfId="4" applyNumberFormat="1" applyFont="1" applyFill="1" applyBorder="1" applyAlignment="1">
      <alignment vertical="center"/>
    </xf>
    <xf numFmtId="49" fontId="22" fillId="11" borderId="1" xfId="4" applyNumberFormat="1" applyFont="1" applyFill="1" applyBorder="1" applyAlignment="1">
      <alignment horizontal="center" vertical="center"/>
    </xf>
    <xf numFmtId="49" fontId="22" fillId="11" borderId="1" xfId="4" applyNumberFormat="1" applyFont="1" applyFill="1" applyBorder="1" applyAlignment="1">
      <alignment horizontal="right" vertical="center"/>
    </xf>
    <xf numFmtId="0" fontId="28" fillId="11" borderId="1" xfId="4" applyFont="1" applyFill="1" applyBorder="1" applyAlignment="1">
      <alignment horizontal="right" vertical="center"/>
    </xf>
    <xf numFmtId="3" fontId="26" fillId="11" borderId="1" xfId="4" applyNumberFormat="1" applyFont="1" applyFill="1" applyBorder="1" applyAlignment="1">
      <alignment vertical="center"/>
    </xf>
    <xf numFmtId="49" fontId="24" fillId="11" borderId="1" xfId="4" applyNumberFormat="1" applyFont="1" applyFill="1" applyBorder="1" applyAlignment="1">
      <alignment vertical="center"/>
    </xf>
    <xf numFmtId="4" fontId="24" fillId="11" borderId="1" xfId="4" applyNumberFormat="1" applyFont="1" applyFill="1" applyBorder="1" applyAlignment="1">
      <alignment horizontal="right" vertical="center"/>
    </xf>
    <xf numFmtId="3" fontId="24" fillId="11" borderId="1" xfId="4" applyNumberFormat="1" applyFont="1" applyFill="1" applyBorder="1" applyAlignment="1">
      <alignment horizontal="right" vertical="center"/>
    </xf>
    <xf numFmtId="4" fontId="28" fillId="11" borderId="1" xfId="4" applyNumberFormat="1" applyFont="1" applyFill="1" applyBorder="1" applyAlignment="1">
      <alignment horizontal="right" vertical="center"/>
    </xf>
    <xf numFmtId="4" fontId="22" fillId="11" borderId="1" xfId="4" applyNumberFormat="1" applyFont="1" applyFill="1" applyBorder="1" applyAlignment="1">
      <alignment horizontal="right" vertical="center"/>
    </xf>
    <xf numFmtId="3" fontId="22" fillId="11" borderId="1" xfId="4" applyNumberFormat="1" applyFont="1" applyFill="1" applyBorder="1" applyAlignment="1">
      <alignment horizontal="right" vertical="center"/>
    </xf>
    <xf numFmtId="49" fontId="22" fillId="11" borderId="1" xfId="4" applyNumberFormat="1" applyFont="1" applyFill="1" applyBorder="1" applyAlignment="1">
      <alignment vertical="center"/>
    </xf>
    <xf numFmtId="4" fontId="26" fillId="11" borderId="1" xfId="4" applyNumberFormat="1" applyFont="1" applyFill="1" applyBorder="1" applyAlignment="1">
      <alignment horizontal="right"/>
    </xf>
    <xf numFmtId="3" fontId="26" fillId="11" borderId="1" xfId="4" applyNumberFormat="1" applyFont="1" applyFill="1" applyBorder="1" applyAlignment="1">
      <alignment horizontal="right"/>
    </xf>
    <xf numFmtId="4" fontId="26" fillId="11" borderId="1" xfId="4" applyNumberFormat="1" applyFont="1" applyFill="1" applyBorder="1" applyAlignment="1">
      <alignment horizontal="right" vertical="center"/>
    </xf>
    <xf numFmtId="3" fontId="26" fillId="11" borderId="1" xfId="4" applyNumberFormat="1" applyFont="1" applyFill="1" applyBorder="1" applyAlignment="1">
      <alignment horizontal="right" vertical="center"/>
    </xf>
    <xf numFmtId="4" fontId="22" fillId="11" borderId="1" xfId="4" applyNumberFormat="1" applyFont="1" applyFill="1" applyBorder="1" applyAlignment="1">
      <alignment horizontal="right"/>
    </xf>
    <xf numFmtId="3" fontId="28" fillId="0" borderId="1" xfId="4" applyNumberFormat="1" applyFont="1" applyBorder="1" applyAlignment="1">
      <alignment horizontal="center"/>
    </xf>
    <xf numFmtId="3" fontId="29" fillId="0" borderId="1" xfId="4" applyNumberFormat="1" applyFont="1" applyBorder="1"/>
    <xf numFmtId="4" fontId="24" fillId="0" borderId="1" xfId="4" applyNumberFormat="1" applyFont="1" applyBorder="1"/>
    <xf numFmtId="3" fontId="24" fillId="0" borderId="1" xfId="4" applyNumberFormat="1" applyFont="1" applyBorder="1"/>
    <xf numFmtId="3" fontId="28" fillId="0" borderId="1" xfId="4" applyNumberFormat="1" applyFont="1" applyBorder="1" applyAlignment="1">
      <alignment horizontal="right"/>
    </xf>
    <xf numFmtId="4" fontId="28" fillId="0" borderId="1" xfId="4" applyNumberFormat="1" applyFont="1" applyBorder="1"/>
    <xf numFmtId="3" fontId="28" fillId="0" borderId="1" xfId="4" applyNumberFormat="1" applyFont="1" applyBorder="1"/>
    <xf numFmtId="3" fontId="28" fillId="0" borderId="1" xfId="4" applyNumberFormat="1" applyFont="1" applyBorder="1" applyAlignment="1">
      <alignment horizontal="left"/>
    </xf>
    <xf numFmtId="3" fontId="22" fillId="11" borderId="1" xfId="4" applyNumberFormat="1" applyFont="1" applyFill="1" applyBorder="1" applyAlignment="1">
      <alignment horizontal="right"/>
    </xf>
    <xf numFmtId="3" fontId="24" fillId="0" borderId="0" xfId="4" applyNumberFormat="1" applyFont="1"/>
    <xf numFmtId="49" fontId="24" fillId="11" borderId="1" xfId="4" applyNumberFormat="1" applyFont="1" applyFill="1" applyBorder="1" applyAlignment="1">
      <alignment vertical="center" wrapText="1"/>
    </xf>
    <xf numFmtId="165" fontId="24" fillId="11" borderId="1" xfId="3" applyNumberFormat="1" applyFont="1" applyFill="1" applyBorder="1" applyAlignment="1">
      <alignment horizontal="right" vertical="center"/>
    </xf>
    <xf numFmtId="165" fontId="24" fillId="11" borderId="1" xfId="4" applyNumberFormat="1" applyFont="1" applyFill="1" applyBorder="1" applyAlignment="1">
      <alignment horizontal="right" vertical="center"/>
    </xf>
    <xf numFmtId="165" fontId="30" fillId="0" borderId="1" xfId="0" applyNumberFormat="1" applyFont="1" applyBorder="1" applyAlignment="1">
      <alignment vertical="center"/>
    </xf>
    <xf numFmtId="165" fontId="31" fillId="0" borderId="1" xfId="0" applyNumberFormat="1" applyFont="1" applyBorder="1" applyAlignment="1">
      <alignment vertical="center"/>
    </xf>
    <xf numFmtId="49" fontId="0" fillId="0" borderId="0" xfId="0" applyNumberFormat="1"/>
    <xf numFmtId="0" fontId="18" fillId="0" borderId="0" xfId="0" applyFont="1" applyAlignment="1">
      <alignment horizontal="center" vertical="center"/>
    </xf>
    <xf numFmtId="0" fontId="32" fillId="8" borderId="3" xfId="0" applyFont="1" applyFill="1" applyBorder="1" applyAlignment="1">
      <alignment horizontal="left" vertical="center"/>
    </xf>
    <xf numFmtId="164" fontId="32" fillId="8" borderId="3" xfId="0" applyNumberFormat="1" applyFont="1" applyFill="1" applyBorder="1" applyAlignment="1">
      <alignment horizontal="right" vertical="center"/>
    </xf>
    <xf numFmtId="10" fontId="32" fillId="8" borderId="3" xfId="0" applyNumberFormat="1" applyFont="1" applyFill="1" applyBorder="1" applyAlignment="1">
      <alignment horizontal="center" vertical="center"/>
    </xf>
    <xf numFmtId="0" fontId="32" fillId="0" borderId="3" xfId="0" applyFont="1" applyBorder="1" applyAlignment="1">
      <alignment vertical="center"/>
    </xf>
    <xf numFmtId="164" fontId="32" fillId="0" borderId="3" xfId="0" applyNumberFormat="1" applyFont="1" applyBorder="1" applyAlignment="1">
      <alignment horizontal="right" vertical="center"/>
    </xf>
    <xf numFmtId="10" fontId="32" fillId="0" borderId="3" xfId="0" applyNumberFormat="1" applyFont="1" applyBorder="1" applyAlignment="1">
      <alignment horizontal="center" vertical="center"/>
    </xf>
    <xf numFmtId="0" fontId="25" fillId="11" borderId="1" xfId="4" applyFont="1" applyFill="1" applyBorder="1" applyAlignment="1">
      <alignment horizontal="center" vertical="center" wrapText="1"/>
    </xf>
    <xf numFmtId="165" fontId="25" fillId="11" borderId="1" xfId="4" applyNumberFormat="1" applyFont="1" applyFill="1" applyBorder="1" applyAlignment="1">
      <alignment horizontal="right" vertical="center"/>
    </xf>
    <xf numFmtId="165" fontId="34" fillId="0" borderId="1" xfId="0" applyNumberFormat="1" applyFont="1" applyBorder="1" applyAlignment="1">
      <alignment horizontal="right" vertical="center"/>
    </xf>
    <xf numFmtId="49" fontId="22" fillId="11" borderId="0" xfId="4" applyNumberFormat="1" applyFont="1" applyFill="1" applyAlignment="1">
      <alignment horizontal="center" vertical="center"/>
    </xf>
    <xf numFmtId="49" fontId="22" fillId="11" borderId="0" xfId="4" applyNumberFormat="1" applyFont="1" applyFill="1" applyAlignment="1">
      <alignment vertical="center"/>
    </xf>
    <xf numFmtId="0" fontId="26" fillId="11" borderId="0" xfId="4" applyFont="1" applyFill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10" fontId="14" fillId="0" borderId="7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164" fontId="19" fillId="0" borderId="3" xfId="0" applyNumberFormat="1" applyFont="1" applyBorder="1" applyAlignment="1">
      <alignment horizontal="right" vertical="center"/>
    </xf>
    <xf numFmtId="10" fontId="19" fillId="0" borderId="3" xfId="0" applyNumberFormat="1" applyFont="1" applyBorder="1" applyAlignment="1">
      <alignment horizontal="center" vertical="center"/>
    </xf>
    <xf numFmtId="49" fontId="22" fillId="11" borderId="1" xfId="4" applyNumberFormat="1" applyFont="1" applyFill="1" applyBorder="1" applyAlignment="1">
      <alignment horizontal="center" vertical="center" wrapText="1"/>
    </xf>
    <xf numFmtId="0" fontId="35" fillId="11" borderId="1" xfId="4" applyFont="1" applyFill="1" applyBorder="1" applyAlignment="1">
      <alignment horizontal="center" vertical="center" wrapText="1"/>
    </xf>
    <xf numFmtId="165" fontId="35" fillId="11" borderId="1" xfId="4" applyNumberFormat="1" applyFont="1" applyFill="1" applyBorder="1" applyAlignment="1">
      <alignment horizontal="right" vertical="center"/>
    </xf>
    <xf numFmtId="0" fontId="36" fillId="0" borderId="1" xfId="0" applyFont="1" applyBorder="1" applyAlignment="1">
      <alignment horizontal="center" vertical="center" wrapText="1"/>
    </xf>
    <xf numFmtId="165" fontId="36" fillId="0" borderId="1" xfId="0" applyNumberFormat="1" applyFont="1" applyBorder="1" applyAlignment="1">
      <alignment vertical="center"/>
    </xf>
    <xf numFmtId="4" fontId="3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22" fillId="11" borderId="1" xfId="4" applyNumberFormat="1" applyFont="1" applyFill="1" applyBorder="1" applyAlignment="1">
      <alignment horizontal="center"/>
    </xf>
    <xf numFmtId="3" fontId="22" fillId="11" borderId="9" xfId="4" applyNumberFormat="1" applyFont="1" applyFill="1" applyBorder="1" applyAlignment="1">
      <alignment horizontal="center"/>
    </xf>
    <xf numFmtId="3" fontId="22" fillId="11" borderId="15" xfId="4" applyNumberFormat="1" applyFont="1" applyFill="1" applyBorder="1" applyAlignment="1">
      <alignment horizontal="center"/>
    </xf>
    <xf numFmtId="3" fontId="23" fillId="11" borderId="0" xfId="4" applyNumberFormat="1" applyFont="1" applyFill="1" applyAlignment="1">
      <alignment horizontal="center" vertical="center"/>
    </xf>
    <xf numFmtId="49" fontId="22" fillId="11" borderId="1" xfId="4" applyNumberFormat="1" applyFont="1" applyFill="1" applyBorder="1" applyAlignment="1">
      <alignment horizontal="right" vertical="center"/>
    </xf>
    <xf numFmtId="3" fontId="25" fillId="11" borderId="16" xfId="4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5" fillId="0" borderId="0" xfId="0" applyFont="1" applyAlignment="1">
      <alignment horizontal="center"/>
    </xf>
  </cellXfs>
  <cellStyles count="6">
    <cellStyle name="20% - Isticanje2" xfId="1" builtinId="34"/>
    <cellStyle name="20% - Isticanje5" xfId="2" builtinId="46"/>
    <cellStyle name="Normalno" xfId="0" builtinId="0"/>
    <cellStyle name="Normalno 2" xfId="5" xr:uid="{293CC3F3-02C6-4314-BA38-4BB6F483973B}"/>
    <cellStyle name="Normalno 3 2" xfId="4" xr:uid="{12F306E1-3EBB-4BB3-9D9A-B2A18AF54570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SVE\2024\IZVR&#352;ENJE%2030.06.2024\Izvr&#353;enje%202024..xls" TargetMode="External"/><Relationship Id="rId1" Type="http://schemas.openxmlformats.org/officeDocument/2006/relationships/externalLinkPath" Target="/Users/User/Desktop/SVE/2024/IZVR&#352;ENJE%2030.06.2024/Izvr&#353;enje%20202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onomska "/>
      <sheetName val="Izvori"/>
      <sheetName val="Funkcijska"/>
      <sheetName val="Programska"/>
      <sheetName val="Sažetak"/>
      <sheetName val="Ukupn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pane ySplit="7" topLeftCell="A20" activePane="bottomLeft" state="frozen"/>
      <selection pane="bottomLeft" activeCell="I25" sqref="I25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5" width="18.28515625" style="1" customWidth="1"/>
    <col min="6" max="6" width="17.5703125" style="1" customWidth="1"/>
  </cols>
  <sheetData>
    <row r="1" spans="1:6" s="2" customFormat="1" ht="30" customHeight="1" x14ac:dyDescent="0.2">
      <c r="A1" s="3" t="s">
        <v>0</v>
      </c>
      <c r="B1" s="4"/>
      <c r="C1" s="4"/>
      <c r="D1" s="4"/>
      <c r="E1" s="4"/>
      <c r="F1" s="4"/>
    </row>
    <row r="2" spans="1:6" s="5" customFormat="1" ht="30" customHeight="1" x14ac:dyDescent="0.25">
      <c r="A2" s="143" t="s">
        <v>1</v>
      </c>
      <c r="B2" s="143"/>
      <c r="C2" s="143"/>
      <c r="D2" s="143"/>
      <c r="E2" s="143"/>
      <c r="F2" s="143"/>
    </row>
    <row r="3" spans="1:6" s="5" customFormat="1" ht="30" customHeight="1" x14ac:dyDescent="0.25">
      <c r="A3" s="142" t="s">
        <v>2</v>
      </c>
      <c r="B3" s="142"/>
      <c r="C3" s="142"/>
      <c r="D3" s="142"/>
      <c r="E3" s="142"/>
      <c r="F3" s="142"/>
    </row>
    <row r="4" spans="1:6" s="6" customFormat="1" ht="24.95" customHeight="1" x14ac:dyDescent="0.3">
      <c r="A4" s="142" t="s">
        <v>3</v>
      </c>
      <c r="B4" s="142"/>
      <c r="C4" s="142"/>
      <c r="D4" s="142"/>
      <c r="E4" s="142"/>
      <c r="F4" s="142"/>
    </row>
    <row r="5" spans="1:6" s="7" customFormat="1" ht="24.95" customHeight="1" x14ac:dyDescent="0.25">
      <c r="A5" s="8" t="s">
        <v>4</v>
      </c>
      <c r="B5" s="9"/>
      <c r="C5" s="9"/>
      <c r="D5" s="9"/>
      <c r="E5" s="9"/>
      <c r="F5" s="9"/>
    </row>
    <row r="6" spans="1:6" ht="57.6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</row>
    <row r="7" spans="1:6" s="11" customFormat="1" ht="15.95" customHeight="1" x14ac:dyDescent="0.25">
      <c r="A7" s="12" t="s">
        <v>11</v>
      </c>
      <c r="B7" s="12">
        <f>COLUMN()</f>
        <v>2</v>
      </c>
      <c r="C7" s="12">
        <f>COLUMN()</f>
        <v>3</v>
      </c>
      <c r="D7" s="12">
        <f>COLUMN()</f>
        <v>4</v>
      </c>
      <c r="E7" s="12" t="str">
        <f>_xlfn.CONCAT(TEXT(COLUMN(),"@")," (",TEXT(D7,"@")," / ",TEXT(B7,"@"),")")</f>
        <v>5 (4 / 2)</v>
      </c>
      <c r="F7" s="12" t="str">
        <f>_xlfn.CONCAT(TEXT(COLUMN(),"@")," (",TEXT(D7,"@")," / ",TEXT(C7,"@"),")")</f>
        <v>6 (4 / 3)</v>
      </c>
    </row>
    <row r="8" spans="1:6" s="11" customFormat="1" ht="24.95" customHeight="1" x14ac:dyDescent="0.25">
      <c r="A8" s="13" t="s">
        <v>12</v>
      </c>
      <c r="B8" s="14">
        <v>655670</v>
      </c>
      <c r="C8" s="14">
        <v>2104620</v>
      </c>
      <c r="D8" s="14">
        <v>1199042.57</v>
      </c>
      <c r="E8" s="15">
        <f>D8/B8</f>
        <v>1.8287287354919397</v>
      </c>
      <c r="F8" s="15">
        <f t="shared" ref="F8:F14" si="0">D8/C8</f>
        <v>0.56971926998698108</v>
      </c>
    </row>
    <row r="9" spans="1:6" s="11" customFormat="1" ht="24.95" customHeight="1" x14ac:dyDescent="0.25">
      <c r="A9" s="13" t="s">
        <v>13</v>
      </c>
      <c r="B9" s="14">
        <v>0</v>
      </c>
      <c r="C9" s="14">
        <v>0</v>
      </c>
      <c r="D9" s="14">
        <v>0</v>
      </c>
      <c r="E9" s="15" t="e">
        <f>D9/B9</f>
        <v>#DIV/0!</v>
      </c>
      <c r="F9" s="15" t="e">
        <f t="shared" si="0"/>
        <v>#DIV/0!</v>
      </c>
    </row>
    <row r="10" spans="1:6" s="16" customFormat="1" ht="30" customHeight="1" x14ac:dyDescent="0.25">
      <c r="A10" s="17" t="s">
        <v>14</v>
      </c>
      <c r="B10" s="18">
        <f>B8+B9</f>
        <v>655670</v>
      </c>
      <c r="C10" s="18">
        <f>C8+C9</f>
        <v>2104620</v>
      </c>
      <c r="D10" s="18">
        <f>D8+D9</f>
        <v>1199042.57</v>
      </c>
      <c r="E10" s="19">
        <f t="shared" ref="E10:E14" si="1">IF(B10&lt;&gt;0,D10/B10,"-")</f>
        <v>1.8287287354919397</v>
      </c>
      <c r="F10" s="19">
        <f t="shared" si="0"/>
        <v>0.56971926998698108</v>
      </c>
    </row>
    <row r="11" spans="1:6" s="11" customFormat="1" ht="24.95" customHeight="1" x14ac:dyDescent="0.25">
      <c r="A11" s="13" t="s">
        <v>15</v>
      </c>
      <c r="B11" s="14">
        <v>486208</v>
      </c>
      <c r="C11" s="14">
        <v>1615538.46</v>
      </c>
      <c r="D11" s="14">
        <v>748332.16</v>
      </c>
      <c r="E11" s="15">
        <f t="shared" si="1"/>
        <v>1.5391193892325918</v>
      </c>
      <c r="F11" s="15">
        <f t="shared" si="0"/>
        <v>0.46320912719094293</v>
      </c>
    </row>
    <row r="12" spans="1:6" s="11" customFormat="1" ht="24.95" customHeight="1" x14ac:dyDescent="0.25">
      <c r="A12" s="13" t="s">
        <v>16</v>
      </c>
      <c r="B12" s="14">
        <v>303560</v>
      </c>
      <c r="C12" s="14">
        <v>459268</v>
      </c>
      <c r="D12" s="14">
        <v>246963.27</v>
      </c>
      <c r="E12" s="15">
        <f t="shared" si="1"/>
        <v>0.81355669389906438</v>
      </c>
      <c r="F12" s="15">
        <f t="shared" si="0"/>
        <v>0.5377323697710269</v>
      </c>
    </row>
    <row r="13" spans="1:6" ht="30" customHeight="1" x14ac:dyDescent="0.25">
      <c r="A13" s="17" t="s">
        <v>17</v>
      </c>
      <c r="B13" s="18">
        <f>B11+B12</f>
        <v>789768</v>
      </c>
      <c r="C13" s="18">
        <f>C11+C12</f>
        <v>2074806.46</v>
      </c>
      <c r="D13" s="18">
        <f>D11+D12</f>
        <v>995295.43</v>
      </c>
      <c r="E13" s="19">
        <f t="shared" si="1"/>
        <v>1.2602377280416528</v>
      </c>
      <c r="F13" s="19">
        <f t="shared" si="0"/>
        <v>0.47970519139409279</v>
      </c>
    </row>
    <row r="14" spans="1:6" ht="30" customHeight="1" x14ac:dyDescent="0.25">
      <c r="A14" s="17" t="s">
        <v>18</v>
      </c>
      <c r="B14" s="18">
        <f>B8+B9-B11-B12</f>
        <v>-134098</v>
      </c>
      <c r="C14" s="18">
        <f>C8+C9-C11-C12</f>
        <v>29813.540000000037</v>
      </c>
      <c r="D14" s="18">
        <f>D10-D13</f>
        <v>203747.14</v>
      </c>
      <c r="E14" s="19">
        <f t="shared" si="1"/>
        <v>-1.5193898492147535</v>
      </c>
      <c r="F14" s="19">
        <f t="shared" si="0"/>
        <v>6.8340472147889768</v>
      </c>
    </row>
    <row r="15" spans="1:6" x14ac:dyDescent="0.25">
      <c r="A15" s="20"/>
      <c r="B15" s="21"/>
      <c r="C15" s="21"/>
      <c r="D15" s="21"/>
      <c r="E15" s="22"/>
      <c r="F15" s="22"/>
    </row>
    <row r="16" spans="1:6" x14ac:dyDescent="0.25">
      <c r="A16" s="20"/>
      <c r="B16" s="21"/>
      <c r="C16" s="21"/>
      <c r="D16" s="21"/>
      <c r="E16" s="22"/>
      <c r="F16" s="22"/>
    </row>
    <row r="17" spans="1:6" s="7" customFormat="1" ht="21.75" customHeight="1" x14ac:dyDescent="0.2">
      <c r="A17" s="23" t="s">
        <v>19</v>
      </c>
      <c r="B17" s="9"/>
      <c r="C17" s="9"/>
      <c r="D17" s="9"/>
      <c r="E17" s="9"/>
      <c r="F17" s="9"/>
    </row>
    <row r="18" spans="1:6" ht="57.6" customHeight="1" x14ac:dyDescent="0.25">
      <c r="A18" s="10" t="s">
        <v>5</v>
      </c>
      <c r="B18" s="10" t="str">
        <f t="shared" ref="B18:F18" si="2">B6</f>
        <v>Ostvarenje /
Izvršenje
01.-06.2024.</v>
      </c>
      <c r="C18" s="10" t="str">
        <f t="shared" si="2"/>
        <v>Izvorni plan
2025.</v>
      </c>
      <c r="D18" s="10" t="str">
        <f t="shared" si="2"/>
        <v>Ostvarenje /
Izvršenje
01.-06.2025.</v>
      </c>
      <c r="E18" s="10" t="str">
        <f t="shared" si="2"/>
        <v>Indeks
izvršenja
01.-06.2024.</v>
      </c>
      <c r="F18" s="10" t="str">
        <f t="shared" si="2"/>
        <v>Indeks
izvršenja
01.-06.2025.</v>
      </c>
    </row>
    <row r="19" spans="1:6" s="11" customFormat="1" ht="15.95" customHeight="1" x14ac:dyDescent="0.25">
      <c r="A19" s="12" t="s">
        <v>11</v>
      </c>
      <c r="B19" s="12">
        <f>COLUMN()</f>
        <v>2</v>
      </c>
      <c r="C19" s="12">
        <f>COLUMN()</f>
        <v>3</v>
      </c>
      <c r="D19" s="12">
        <f>COLUMN()</f>
        <v>4</v>
      </c>
      <c r="E19" s="12" t="str">
        <f>_xlfn.CONCAT(TEXT(COLUMN(),"@")," (",TEXT(D19,"@")," / ",TEXT(B19,"@"),")")</f>
        <v>5 (4 / 2)</v>
      </c>
      <c r="F19" s="12" t="str">
        <f>_xlfn.CONCAT(TEXT(COLUMN(),"@")," (",TEXT(D19,"@")," / ",TEXT(C19,"@"),")")</f>
        <v>6 (4 / 3)</v>
      </c>
    </row>
    <row r="20" spans="1:6" s="11" customFormat="1" ht="24.95" customHeight="1" x14ac:dyDescent="0.25">
      <c r="A20" s="13" t="s">
        <v>20</v>
      </c>
      <c r="B20" s="14">
        <v>0</v>
      </c>
      <c r="C20" s="14">
        <v>0</v>
      </c>
      <c r="D20" s="14">
        <v>0</v>
      </c>
      <c r="E20" s="15" t="str">
        <f t="shared" ref="E20:E26" si="3">IF(B20&lt;&gt;0,D20/B20,"-")</f>
        <v>-</v>
      </c>
      <c r="F20" s="15" t="e">
        <f t="shared" ref="F20:F26" si="4">D20/C20</f>
        <v>#DIV/0!</v>
      </c>
    </row>
    <row r="21" spans="1:6" s="11" customFormat="1" ht="24.95" customHeight="1" x14ac:dyDescent="0.25">
      <c r="A21" s="13" t="s">
        <v>21</v>
      </c>
      <c r="B21" s="14">
        <v>0</v>
      </c>
      <c r="C21" s="14">
        <v>0</v>
      </c>
      <c r="D21" s="14">
        <v>0</v>
      </c>
      <c r="E21" s="15" t="str">
        <f t="shared" si="3"/>
        <v>-</v>
      </c>
      <c r="F21" s="15" t="e">
        <f t="shared" si="4"/>
        <v>#DIV/0!</v>
      </c>
    </row>
    <row r="22" spans="1:6" s="11" customFormat="1" ht="30" customHeight="1" x14ac:dyDescent="0.25">
      <c r="A22" s="17" t="s">
        <v>22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3"/>
        <v>-</v>
      </c>
      <c r="F22" s="19" t="e">
        <f t="shared" si="4"/>
        <v>#DIV/0!</v>
      </c>
    </row>
    <row r="23" spans="1:6" s="11" customFormat="1" ht="24.95" customHeight="1" x14ac:dyDescent="0.25">
      <c r="A23" s="13" t="s">
        <v>23</v>
      </c>
      <c r="B23" s="14">
        <v>427232</v>
      </c>
      <c r="C23" s="14">
        <v>130779.24</v>
      </c>
      <c r="D23" s="14">
        <v>309345.28000000003</v>
      </c>
      <c r="E23" s="15">
        <f>D23/B23</f>
        <v>0.7240686090929519</v>
      </c>
      <c r="F23" s="15">
        <f t="shared" si="4"/>
        <v>2.3654005024038987</v>
      </c>
    </row>
    <row r="24" spans="1:6" s="11" customFormat="1" ht="24.95" customHeight="1" x14ac:dyDescent="0.25">
      <c r="A24" s="13" t="s">
        <v>24</v>
      </c>
      <c r="B24" s="14">
        <v>293134</v>
      </c>
      <c r="C24" s="14">
        <v>160592.78</v>
      </c>
      <c r="D24" s="14">
        <v>513092.42</v>
      </c>
      <c r="E24" s="15">
        <f>D24/B24</f>
        <v>1.7503681592718687</v>
      </c>
      <c r="F24" s="15">
        <f t="shared" si="4"/>
        <v>3.1949905842591426</v>
      </c>
    </row>
    <row r="25" spans="1:6" ht="30" customHeight="1" x14ac:dyDescent="0.25">
      <c r="A25" s="17" t="s">
        <v>25</v>
      </c>
      <c r="B25" s="18">
        <f>B20-B21+B23-B24</f>
        <v>134098</v>
      </c>
      <c r="C25" s="18">
        <f>C20-C21+C23-C24</f>
        <v>-29813.539999999994</v>
      </c>
      <c r="D25" s="18">
        <f>D20-D21+D23-D24</f>
        <v>-203747.13999999996</v>
      </c>
      <c r="E25" s="19">
        <f t="shared" si="3"/>
        <v>-1.5193898492147531</v>
      </c>
      <c r="F25" s="19">
        <f t="shared" si="4"/>
        <v>6.8340472147889848</v>
      </c>
    </row>
    <row r="26" spans="1:6" ht="30" customHeight="1" x14ac:dyDescent="0.25">
      <c r="A26" s="17" t="s">
        <v>26</v>
      </c>
      <c r="B26" s="18">
        <f>B14+B25</f>
        <v>0</v>
      </c>
      <c r="C26" s="18">
        <f>C14+C25</f>
        <v>4.3655745685100555E-11</v>
      </c>
      <c r="D26" s="18">
        <f>D14+D25</f>
        <v>0</v>
      </c>
      <c r="E26" s="19" t="str">
        <f t="shared" si="3"/>
        <v>-</v>
      </c>
      <c r="F26" s="19">
        <f t="shared" si="4"/>
        <v>0</v>
      </c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C29" s="24"/>
    </row>
  </sheetData>
  <mergeCells count="3">
    <mergeCell ref="A4:F4"/>
    <mergeCell ref="A2:F2"/>
    <mergeCell ref="A3:F3"/>
  </mergeCells>
  <pageMargins left="0.39370078740157499" right="0.39370078740157499" top="0.39370078740157499" bottom="0.511811023622047" header="0" footer="0.31496062992126"/>
  <pageSetup paperSize="9" scale="56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7"/>
  <sheetViews>
    <sheetView zoomScaleNormal="100" workbookViewId="0">
      <pane ySplit="6" topLeftCell="A109" activePane="bottomLeft" state="frozen"/>
      <selection pane="bottomLeft" activeCell="D118" sqref="D118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  <col min="5" max="6" width="15" style="1" customWidth="1"/>
    <col min="7" max="7" width="12.140625" bestFit="1" customWidth="1"/>
  </cols>
  <sheetData>
    <row r="1" spans="1:6" s="5" customFormat="1" ht="30" customHeight="1" x14ac:dyDescent="0.25">
      <c r="A1" s="142" t="s">
        <v>2</v>
      </c>
      <c r="B1" s="142"/>
      <c r="C1" s="142"/>
      <c r="D1" s="142"/>
      <c r="E1" s="142"/>
      <c r="F1" s="142"/>
    </row>
    <row r="2" spans="1:6" s="5" customFormat="1" ht="30" customHeight="1" x14ac:dyDescent="0.25">
      <c r="A2" s="142" t="s">
        <v>27</v>
      </c>
      <c r="B2" s="142"/>
      <c r="C2" s="142"/>
      <c r="D2" s="142"/>
      <c r="E2" s="142"/>
      <c r="F2" s="142"/>
    </row>
    <row r="3" spans="1:6" s="6" customFormat="1" ht="24.95" customHeight="1" x14ac:dyDescent="0.3">
      <c r="A3" s="142" t="s">
        <v>28</v>
      </c>
      <c r="B3" s="142"/>
      <c r="C3" s="142"/>
      <c r="D3" s="142"/>
      <c r="E3" s="142"/>
      <c r="F3" s="142"/>
    </row>
    <row r="4" spans="1:6" s="7" customFormat="1" ht="24.95" customHeight="1" x14ac:dyDescent="0.25">
      <c r="A4" s="8" t="s">
        <v>29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x14ac:dyDescent="0.25">
      <c r="A7" s="25" t="s">
        <v>12</v>
      </c>
      <c r="B7" s="26">
        <f>SUBTOTAL(9,B10:B31)</f>
        <v>655669.6</v>
      </c>
      <c r="C7" s="26">
        <v>2104620</v>
      </c>
      <c r="D7" s="26">
        <f>SUBTOTAL(9,D10:D31)</f>
        <v>1199042.5699999998</v>
      </c>
      <c r="E7" s="27">
        <f t="shared" ref="E7:E32" si="0">IF(B7&lt;&gt;0,D7/B7,"-")</f>
        <v>1.8287298511323384</v>
      </c>
      <c r="F7" s="27">
        <f t="shared" ref="F7:F24" si="1">D7/C7</f>
        <v>0.56971926998698097</v>
      </c>
    </row>
    <row r="8" spans="1:6" x14ac:dyDescent="0.25">
      <c r="A8" s="28" t="s">
        <v>31</v>
      </c>
      <c r="B8" s="29">
        <f>SUBTOTAL(9,B10:B12)</f>
        <v>78067.649999999994</v>
      </c>
      <c r="C8" s="29">
        <v>0</v>
      </c>
      <c r="D8" s="29">
        <f>SUBTOTAL(9,D10:D12)</f>
        <v>130535.89</v>
      </c>
      <c r="E8" s="30">
        <f t="shared" si="0"/>
        <v>1.6720868375056763</v>
      </c>
      <c r="F8" s="30" t="e">
        <f t="shared" si="1"/>
        <v>#DIV/0!</v>
      </c>
    </row>
    <row r="9" spans="1:6" x14ac:dyDescent="0.25">
      <c r="A9" s="31" t="s">
        <v>32</v>
      </c>
      <c r="B9" s="32">
        <f>SUBTOTAL(9,B10:B10)</f>
        <v>0</v>
      </c>
      <c r="C9" s="32">
        <v>0</v>
      </c>
      <c r="D9" s="32">
        <f>SUBTOTAL(9,D10:D10)</f>
        <v>4000</v>
      </c>
      <c r="E9" s="33" t="e">
        <f>D9/B9</f>
        <v>#DIV/0!</v>
      </c>
      <c r="F9" s="33" t="e">
        <f t="shared" si="1"/>
        <v>#DIV/0!</v>
      </c>
    </row>
    <row r="10" spans="1:6" x14ac:dyDescent="0.25">
      <c r="A10" s="34" t="s">
        <v>33</v>
      </c>
      <c r="B10" s="35">
        <v>0</v>
      </c>
      <c r="C10" s="35">
        <v>0</v>
      </c>
      <c r="D10" s="35">
        <v>4000</v>
      </c>
      <c r="E10" s="36" t="e">
        <f>D10/B10</f>
        <v>#DIV/0!</v>
      </c>
      <c r="F10" s="36" t="e">
        <f t="shared" si="1"/>
        <v>#DIV/0!</v>
      </c>
    </row>
    <row r="11" spans="1:6" x14ac:dyDescent="0.25">
      <c r="A11" s="31" t="s">
        <v>34</v>
      </c>
      <c r="B11" s="32">
        <f>SUBTOTAL(9,B12:B12)</f>
        <v>78067.649999999994</v>
      </c>
      <c r="C11" s="32">
        <v>0</v>
      </c>
      <c r="D11" s="32">
        <f>SUBTOTAL(9,D12:D12)</f>
        <v>126535.89</v>
      </c>
      <c r="E11" s="33">
        <f t="shared" si="0"/>
        <v>1.6208492249990873</v>
      </c>
      <c r="F11" s="33" t="e">
        <f t="shared" si="1"/>
        <v>#DIV/0!</v>
      </c>
    </row>
    <row r="12" spans="1:6" x14ac:dyDescent="0.25">
      <c r="A12" s="34" t="s">
        <v>35</v>
      </c>
      <c r="B12" s="35">
        <v>78067.649999999994</v>
      </c>
      <c r="C12" s="35">
        <v>0</v>
      </c>
      <c r="D12" s="35">
        <v>126535.89</v>
      </c>
      <c r="E12" s="36">
        <f t="shared" si="0"/>
        <v>1.6208492249990873</v>
      </c>
      <c r="F12" s="36" t="e">
        <f t="shared" si="1"/>
        <v>#DIV/0!</v>
      </c>
    </row>
    <row r="13" spans="1:6" x14ac:dyDescent="0.25">
      <c r="A13" s="28" t="s">
        <v>36</v>
      </c>
      <c r="B13" s="29">
        <f>SUBTOTAL(9,B15:B15)</f>
        <v>0</v>
      </c>
      <c r="C13" s="29">
        <v>0</v>
      </c>
      <c r="D13" s="29">
        <f>SUBTOTAL(9,D15:D15)</f>
        <v>65.84</v>
      </c>
      <c r="E13" s="30" t="e">
        <f>D13/B13</f>
        <v>#DIV/0!</v>
      </c>
      <c r="F13" s="30" t="e">
        <f t="shared" si="1"/>
        <v>#DIV/0!</v>
      </c>
    </row>
    <row r="14" spans="1:6" x14ac:dyDescent="0.25">
      <c r="A14" s="31" t="s">
        <v>37</v>
      </c>
      <c r="B14" s="32">
        <f>SUBTOTAL(9,B15:B15)</f>
        <v>0</v>
      </c>
      <c r="C14" s="32">
        <v>0</v>
      </c>
      <c r="D14" s="32">
        <f>SUBTOTAL(9,D15:D15)</f>
        <v>65.84</v>
      </c>
      <c r="E14" s="33" t="e">
        <f>D14/B14</f>
        <v>#DIV/0!</v>
      </c>
      <c r="F14" s="33" t="e">
        <f t="shared" si="1"/>
        <v>#DIV/0!</v>
      </c>
    </row>
    <row r="15" spans="1:6" x14ac:dyDescent="0.25">
      <c r="A15" s="34" t="s">
        <v>38</v>
      </c>
      <c r="B15" s="35">
        <v>0</v>
      </c>
      <c r="C15" s="35">
        <v>0</v>
      </c>
      <c r="D15" s="35">
        <v>65.84</v>
      </c>
      <c r="E15" s="36" t="e">
        <f>D15/B15</f>
        <v>#DIV/0!</v>
      </c>
      <c r="F15" s="36" t="e">
        <f t="shared" si="1"/>
        <v>#DIV/0!</v>
      </c>
    </row>
    <row r="16" spans="1:6" x14ac:dyDescent="0.25">
      <c r="A16" s="28" t="s">
        <v>39</v>
      </c>
      <c r="B16" s="29">
        <f>SUBTOTAL(9,B18:B18)</f>
        <v>171766.5</v>
      </c>
      <c r="C16" s="29">
        <v>370000</v>
      </c>
      <c r="D16" s="29">
        <f>SUBTOTAL(9,D18:D18)</f>
        <v>356855</v>
      </c>
      <c r="E16" s="30">
        <f t="shared" si="0"/>
        <v>2.0775587789237133</v>
      </c>
      <c r="F16" s="30">
        <f t="shared" si="1"/>
        <v>0.96447297297297296</v>
      </c>
    </row>
    <row r="17" spans="1:7" x14ac:dyDescent="0.25">
      <c r="A17" s="31" t="s">
        <v>40</v>
      </c>
      <c r="B17" s="32">
        <f>SUBTOTAL(9,B18:B18)</f>
        <v>171766.5</v>
      </c>
      <c r="C17" s="32">
        <v>370000</v>
      </c>
      <c r="D17" s="32">
        <f>SUBTOTAL(9,D18:D18)</f>
        <v>356855</v>
      </c>
      <c r="E17" s="33">
        <f t="shared" si="0"/>
        <v>2.0775587789237133</v>
      </c>
      <c r="F17" s="33">
        <f t="shared" si="1"/>
        <v>0.96447297297297296</v>
      </c>
      <c r="G17" s="64"/>
    </row>
    <row r="18" spans="1:7" x14ac:dyDescent="0.25">
      <c r="A18" s="34" t="s">
        <v>41</v>
      </c>
      <c r="B18" s="35">
        <v>171766.5</v>
      </c>
      <c r="C18" s="35">
        <v>370000</v>
      </c>
      <c r="D18" s="35">
        <v>356855</v>
      </c>
      <c r="E18" s="36">
        <f t="shared" si="0"/>
        <v>2.0775587789237133</v>
      </c>
      <c r="F18" s="36">
        <f t="shared" si="1"/>
        <v>0.96447297297297296</v>
      </c>
    </row>
    <row r="19" spans="1:7" x14ac:dyDescent="0.25">
      <c r="A19" s="28" t="s">
        <v>42</v>
      </c>
      <c r="B19" s="29">
        <f>SUBTOTAL(9,B21:B24)</f>
        <v>59444.9</v>
      </c>
      <c r="C19" s="29">
        <v>128000</v>
      </c>
      <c r="D19" s="29">
        <f>SUBTOTAL(9,D21:D24)</f>
        <v>86191.54</v>
      </c>
      <c r="E19" s="30">
        <f t="shared" si="0"/>
        <v>1.4499400284969777</v>
      </c>
      <c r="F19" s="30">
        <f t="shared" si="1"/>
        <v>0.67337140624999992</v>
      </c>
    </row>
    <row r="20" spans="1:7" x14ac:dyDescent="0.25">
      <c r="A20" s="31" t="s">
        <v>43</v>
      </c>
      <c r="B20" s="32">
        <f>SUBTOTAL(9,B21:B22)</f>
        <v>59444.9</v>
      </c>
      <c r="C20" s="32">
        <f>C21+C22</f>
        <v>128000</v>
      </c>
      <c r="D20" s="32">
        <f>SUBTOTAL(9,D21:D22)</f>
        <v>78891.539999999994</v>
      </c>
      <c r="E20" s="33">
        <f t="shared" si="0"/>
        <v>1.3271372312847693</v>
      </c>
      <c r="F20" s="33">
        <f t="shared" si="1"/>
        <v>0.61634015624999994</v>
      </c>
    </row>
    <row r="21" spans="1:7" x14ac:dyDescent="0.25">
      <c r="A21" s="34" t="s">
        <v>44</v>
      </c>
      <c r="B21" s="35">
        <v>8243.86</v>
      </c>
      <c r="C21" s="35">
        <v>18000</v>
      </c>
      <c r="D21" s="35">
        <v>6761.7</v>
      </c>
      <c r="E21" s="36">
        <f t="shared" si="0"/>
        <v>0.820210435402833</v>
      </c>
      <c r="F21" s="36">
        <f t="shared" si="1"/>
        <v>0.37564999999999998</v>
      </c>
    </row>
    <row r="22" spans="1:7" x14ac:dyDescent="0.25">
      <c r="A22" s="34" t="s">
        <v>45</v>
      </c>
      <c r="B22" s="35">
        <v>51201.04</v>
      </c>
      <c r="C22" s="35">
        <v>110000</v>
      </c>
      <c r="D22" s="35">
        <v>72129.84</v>
      </c>
      <c r="E22" s="36">
        <f t="shared" si="0"/>
        <v>1.4087573221168943</v>
      </c>
      <c r="F22" s="36">
        <f t="shared" si="1"/>
        <v>0.65572581818181819</v>
      </c>
    </row>
    <row r="23" spans="1:7" x14ac:dyDescent="0.25">
      <c r="A23" s="31" t="s">
        <v>46</v>
      </c>
      <c r="B23" s="32">
        <f>SUBTOTAL(9,B24:B24)</f>
        <v>0</v>
      </c>
      <c r="C23" s="32">
        <v>0</v>
      </c>
      <c r="D23" s="32">
        <f>SUBTOTAL(9,D24:D24)</f>
        <v>7300</v>
      </c>
      <c r="E23" s="33" t="e">
        <f>D23/B23</f>
        <v>#DIV/0!</v>
      </c>
      <c r="F23" s="33" t="e">
        <f t="shared" si="1"/>
        <v>#DIV/0!</v>
      </c>
    </row>
    <row r="24" spans="1:7" x14ac:dyDescent="0.25">
      <c r="A24" s="34" t="s">
        <v>47</v>
      </c>
      <c r="B24" s="35">
        <v>0</v>
      </c>
      <c r="C24" s="35">
        <v>0</v>
      </c>
      <c r="D24" s="35">
        <v>7300</v>
      </c>
      <c r="E24" s="36" t="e">
        <f>D24/B24</f>
        <v>#DIV/0!</v>
      </c>
      <c r="F24" s="36" t="e">
        <f t="shared" si="1"/>
        <v>#DIV/0!</v>
      </c>
    </row>
    <row r="25" spans="1:7" x14ac:dyDescent="0.25">
      <c r="A25" s="28" t="s">
        <v>48</v>
      </c>
      <c r="B25" s="29">
        <f>SUBTOTAL(9,B27:B28)</f>
        <v>345599.23</v>
      </c>
      <c r="C25" s="29">
        <f>C26</f>
        <v>1604620</v>
      </c>
      <c r="D25" s="29">
        <f>SUBTOTAL(9,D27:D28)</f>
        <v>620546.62</v>
      </c>
      <c r="E25" s="30">
        <f t="shared" si="0"/>
        <v>1.7955671371142812</v>
      </c>
      <c r="F25" s="30">
        <f>D25/C25</f>
        <v>0.38672496915157484</v>
      </c>
    </row>
    <row r="26" spans="1:7" x14ac:dyDescent="0.25">
      <c r="A26" s="31" t="s">
        <v>49</v>
      </c>
      <c r="B26" s="32">
        <f>SUBTOTAL(9,B27:B28)</f>
        <v>345599.23</v>
      </c>
      <c r="C26" s="32">
        <f>C27+C28</f>
        <v>1604620</v>
      </c>
      <c r="D26" s="32">
        <f>SUBTOTAL(9,D27:D28)</f>
        <v>620546.62</v>
      </c>
      <c r="E26" s="33">
        <f t="shared" si="0"/>
        <v>1.7955671371142812</v>
      </c>
      <c r="F26" s="33">
        <f t="shared" ref="F26:F32" si="2">D26/C26</f>
        <v>0.38672496915157484</v>
      </c>
    </row>
    <row r="27" spans="1:7" x14ac:dyDescent="0.25">
      <c r="A27" s="34" t="s">
        <v>50</v>
      </c>
      <c r="B27" s="35">
        <v>345599.23</v>
      </c>
      <c r="C27" s="35">
        <v>1238752</v>
      </c>
      <c r="D27" s="35">
        <v>540947.88</v>
      </c>
      <c r="E27" s="36">
        <f t="shared" si="0"/>
        <v>1.5652461957163506</v>
      </c>
      <c r="F27" s="36">
        <f t="shared" si="2"/>
        <v>0.43668779545865516</v>
      </c>
    </row>
    <row r="28" spans="1:7" x14ac:dyDescent="0.25">
      <c r="A28" s="34" t="s">
        <v>51</v>
      </c>
      <c r="B28" s="35">
        <v>0</v>
      </c>
      <c r="C28" s="35">
        <v>365868</v>
      </c>
      <c r="D28" s="35">
        <v>79598.740000000005</v>
      </c>
      <c r="E28" s="36" t="e">
        <f>D28/B28</f>
        <v>#DIV/0!</v>
      </c>
      <c r="F28" s="36">
        <f t="shared" si="2"/>
        <v>0.21756136092798498</v>
      </c>
    </row>
    <row r="29" spans="1:7" x14ac:dyDescent="0.25">
      <c r="A29" s="28" t="s">
        <v>52</v>
      </c>
      <c r="B29" s="29">
        <f>SUBTOTAL(9,B31:B31)</f>
        <v>791.32</v>
      </c>
      <c r="C29" s="29">
        <v>2000</v>
      </c>
      <c r="D29" s="29">
        <f>SUBTOTAL(9,D31:D31)</f>
        <v>4847.68</v>
      </c>
      <c r="E29" s="30">
        <f>D29/B29</f>
        <v>6.1260678360208258</v>
      </c>
      <c r="F29" s="30">
        <f t="shared" si="2"/>
        <v>2.4238400000000002</v>
      </c>
    </row>
    <row r="30" spans="1:7" x14ac:dyDescent="0.25">
      <c r="A30" s="31" t="s">
        <v>53</v>
      </c>
      <c r="B30" s="32">
        <f>SUBTOTAL(9,B31:B31)</f>
        <v>791.32</v>
      </c>
      <c r="C30" s="32">
        <v>2000</v>
      </c>
      <c r="D30" s="32">
        <f>SUBTOTAL(9,D31:D31)</f>
        <v>4847.68</v>
      </c>
      <c r="E30" s="33">
        <f t="shared" si="0"/>
        <v>6.1260678360208258</v>
      </c>
      <c r="F30" s="33">
        <f t="shared" si="2"/>
        <v>2.4238400000000002</v>
      </c>
    </row>
    <row r="31" spans="1:7" x14ac:dyDescent="0.25">
      <c r="A31" s="34" t="s">
        <v>54</v>
      </c>
      <c r="B31" s="35">
        <v>791.32</v>
      </c>
      <c r="C31" s="35">
        <v>2000</v>
      </c>
      <c r="D31" s="35">
        <v>4847.68</v>
      </c>
      <c r="E31" s="36">
        <f t="shared" si="0"/>
        <v>6.1260678360208258</v>
      </c>
      <c r="F31" s="36">
        <f t="shared" si="2"/>
        <v>2.4238400000000002</v>
      </c>
    </row>
    <row r="32" spans="1:7" ht="20.100000000000001" customHeight="1" x14ac:dyDescent="0.25">
      <c r="A32" s="37" t="s">
        <v>55</v>
      </c>
      <c r="B32" s="38">
        <f>IFERROR(SUBTOTAL(9,B10:B31),0)</f>
        <v>655669.6</v>
      </c>
      <c r="C32" s="38">
        <v>2104620</v>
      </c>
      <c r="D32" s="38">
        <f>IFERROR(SUBTOTAL(9,D10:D31),0)</f>
        <v>1199042.5699999998</v>
      </c>
      <c r="E32" s="39">
        <f t="shared" si="0"/>
        <v>1.8287298511323384</v>
      </c>
      <c r="F32" s="39">
        <f t="shared" si="2"/>
        <v>0.56971926998698097</v>
      </c>
    </row>
    <row r="33" spans="1:7" x14ac:dyDescent="0.25">
      <c r="A33" s="11"/>
      <c r="B33" s="11"/>
      <c r="C33" s="11"/>
      <c r="D33" s="11"/>
      <c r="E33" s="11"/>
      <c r="F33" s="11"/>
    </row>
    <row r="34" spans="1:7" x14ac:dyDescent="0.25">
      <c r="A34" s="11"/>
      <c r="B34" s="11"/>
      <c r="C34" s="11"/>
      <c r="D34" s="11"/>
      <c r="E34" s="11"/>
      <c r="F34" s="11"/>
    </row>
    <row r="35" spans="1:7" s="7" customFormat="1" ht="24.95" customHeight="1" x14ac:dyDescent="0.25">
      <c r="A35" s="8" t="s">
        <v>56</v>
      </c>
      <c r="B35" s="9"/>
      <c r="C35" s="9"/>
      <c r="D35" s="9"/>
      <c r="E35" s="9"/>
      <c r="F35" s="9"/>
    </row>
    <row r="36" spans="1:7" ht="57.6" customHeight="1" x14ac:dyDescent="0.25">
      <c r="A36" s="40" t="s">
        <v>30</v>
      </c>
      <c r="B36" s="10" t="s">
        <v>6</v>
      </c>
      <c r="C36" s="10" t="s">
        <v>7</v>
      </c>
      <c r="D36" s="10" t="s">
        <v>8</v>
      </c>
      <c r="E36" s="10" t="s">
        <v>9</v>
      </c>
      <c r="F36" s="10" t="s">
        <v>10</v>
      </c>
    </row>
    <row r="37" spans="1:7" s="11" customFormat="1" ht="15.95" customHeight="1" x14ac:dyDescent="0.25">
      <c r="A37" s="12" t="s">
        <v>11</v>
      </c>
      <c r="B37" s="12">
        <f>COLUMN()</f>
        <v>2</v>
      </c>
      <c r="C37" s="12">
        <v>3</v>
      </c>
      <c r="D37" s="12">
        <f>COLUMN()</f>
        <v>4</v>
      </c>
      <c r="E37" s="12" t="str">
        <f>_xlfn.CONCAT(TEXT(COLUMN(),"@")," (",TEXT(D37,"@")," / ",TEXT(B37,"@"),")")</f>
        <v>5 (4 / 2)</v>
      </c>
      <c r="F37" s="12" t="str">
        <f>_xlfn.CONCAT(TEXT(COLUMN(),"@")," (",TEXT(D37,"@")," / ",TEXT(C37,"@"),")")</f>
        <v>6 (4 / 3)</v>
      </c>
    </row>
    <row r="38" spans="1:7" x14ac:dyDescent="0.25">
      <c r="A38" s="25" t="s">
        <v>15</v>
      </c>
      <c r="B38" s="26">
        <f>SUBTOTAL(9,B41:B82)</f>
        <v>486208.39000000007</v>
      </c>
      <c r="C38" s="26">
        <v>1615538.46</v>
      </c>
      <c r="D38" s="26">
        <f>D39+D48+D79</f>
        <v>748332.16000000015</v>
      </c>
      <c r="E38" s="27">
        <f t="shared" ref="E38:E70" si="3">IF(B38&lt;&gt;0,D38/B38,"-")</f>
        <v>1.5391181546661505</v>
      </c>
      <c r="F38" s="27">
        <f>D38/C38</f>
        <v>0.46320912719094298</v>
      </c>
    </row>
    <row r="39" spans="1:7" x14ac:dyDescent="0.25">
      <c r="A39" s="28" t="s">
        <v>57</v>
      </c>
      <c r="B39" s="29">
        <f>SUBTOTAL(9,B41:B47)</f>
        <v>241367.65000000002</v>
      </c>
      <c r="C39" s="29">
        <v>899910.46</v>
      </c>
      <c r="D39" s="29">
        <f>D40+D44+D46</f>
        <v>377874.88</v>
      </c>
      <c r="E39" s="30">
        <f t="shared" si="3"/>
        <v>1.5655572733131387</v>
      </c>
      <c r="F39" s="30">
        <f>D39/C39</f>
        <v>0.41990275343615857</v>
      </c>
    </row>
    <row r="40" spans="1:7" x14ac:dyDescent="0.25">
      <c r="A40" s="31" t="s">
        <v>58</v>
      </c>
      <c r="B40" s="32">
        <f>SUBTOTAL(9,B41:B42)</f>
        <v>199992.66</v>
      </c>
      <c r="C40" s="32">
        <f>C41+C42</f>
        <v>748700.46</v>
      </c>
      <c r="D40" s="32">
        <f>SUBTOTAL(9,D41:D42)</f>
        <v>324541.5</v>
      </c>
      <c r="E40" s="33">
        <f t="shared" si="3"/>
        <v>1.6227670555509386</v>
      </c>
      <c r="F40" s="33">
        <f>D40/C40</f>
        <v>0.4334730874881525</v>
      </c>
    </row>
    <row r="41" spans="1:7" x14ac:dyDescent="0.25">
      <c r="A41" s="34" t="s">
        <v>59</v>
      </c>
      <c r="B41" s="35">
        <v>192667.57</v>
      </c>
      <c r="C41" s="35">
        <v>728500.46</v>
      </c>
      <c r="D41" s="35">
        <v>314114.53000000003</v>
      </c>
      <c r="E41" s="36">
        <f t="shared" si="3"/>
        <v>1.6303445878307388</v>
      </c>
      <c r="F41" s="36">
        <f>D41/C41</f>
        <v>0.43117959046999099</v>
      </c>
      <c r="G41" s="68"/>
    </row>
    <row r="42" spans="1:7" x14ac:dyDescent="0.25">
      <c r="A42" s="34" t="s">
        <v>60</v>
      </c>
      <c r="B42" s="35">
        <v>7325.09</v>
      </c>
      <c r="C42" s="35">
        <v>20200</v>
      </c>
      <c r="D42" s="35">
        <v>10426.969999999999</v>
      </c>
      <c r="E42" s="36">
        <f t="shared" si="3"/>
        <v>1.4234596434992606</v>
      </c>
      <c r="F42" s="36">
        <f t="shared" ref="F42:F43" si="4">D42/C42</f>
        <v>0.51618663366336626</v>
      </c>
      <c r="G42" s="68"/>
    </row>
    <row r="43" spans="1:7" x14ac:dyDescent="0.25">
      <c r="A43" s="34" t="s">
        <v>213</v>
      </c>
      <c r="B43" s="35">
        <v>381.45</v>
      </c>
      <c r="C43" s="35">
        <v>0</v>
      </c>
      <c r="D43" s="35">
        <v>0</v>
      </c>
      <c r="E43" s="36">
        <f>D43/B43</f>
        <v>0</v>
      </c>
      <c r="F43" s="36" t="e">
        <f t="shared" si="4"/>
        <v>#DIV/0!</v>
      </c>
      <c r="G43" s="64"/>
    </row>
    <row r="44" spans="1:7" x14ac:dyDescent="0.25">
      <c r="A44" s="31" t="s">
        <v>61</v>
      </c>
      <c r="B44" s="32">
        <f>SUBTOTAL(9,B45:B45)</f>
        <v>11260.47</v>
      </c>
      <c r="C44" s="32">
        <f>C45</f>
        <v>48850</v>
      </c>
      <c r="D44" s="32">
        <f>SUBTOTAL(9,D45:D45)</f>
        <v>10800</v>
      </c>
      <c r="E44" s="33">
        <f t="shared" si="3"/>
        <v>0.9591073907217017</v>
      </c>
      <c r="F44" s="33">
        <f t="shared" ref="F44:F50" si="5">D44/C44</f>
        <v>0.2210849539406346</v>
      </c>
      <c r="G44" s="64"/>
    </row>
    <row r="45" spans="1:7" x14ac:dyDescent="0.25">
      <c r="A45" s="34" t="s">
        <v>62</v>
      </c>
      <c r="B45" s="35">
        <v>11260.47</v>
      </c>
      <c r="C45" s="35">
        <v>48850</v>
      </c>
      <c r="D45" s="35">
        <v>10800</v>
      </c>
      <c r="E45" s="36">
        <f t="shared" si="3"/>
        <v>0.9591073907217017</v>
      </c>
      <c r="F45" s="36">
        <f t="shared" si="5"/>
        <v>0.2210849539406346</v>
      </c>
      <c r="G45" s="68"/>
    </row>
    <row r="46" spans="1:7" x14ac:dyDescent="0.25">
      <c r="A46" s="31" t="s">
        <v>63</v>
      </c>
      <c r="B46" s="32">
        <f>SUBTOTAL(9,B47:B47)</f>
        <v>29733.07</v>
      </c>
      <c r="C46" s="32">
        <f>C47</f>
        <v>102360</v>
      </c>
      <c r="D46" s="32">
        <f>SUBTOTAL(9,D47:D47)</f>
        <v>42533.38</v>
      </c>
      <c r="E46" s="33">
        <f t="shared" si="3"/>
        <v>1.4305075123423177</v>
      </c>
      <c r="F46" s="33">
        <f t="shared" si="5"/>
        <v>0.41552735443532629</v>
      </c>
      <c r="G46" s="69"/>
    </row>
    <row r="47" spans="1:7" x14ac:dyDescent="0.25">
      <c r="A47" s="34" t="s">
        <v>64</v>
      </c>
      <c r="B47" s="35">
        <v>29733.07</v>
      </c>
      <c r="C47" s="35">
        <v>102360</v>
      </c>
      <c r="D47" s="35">
        <v>42533.38</v>
      </c>
      <c r="E47" s="36">
        <f t="shared" si="3"/>
        <v>1.4305075123423177</v>
      </c>
      <c r="F47" s="36">
        <f t="shared" si="5"/>
        <v>0.41552735443532629</v>
      </c>
      <c r="G47" s="69"/>
    </row>
    <row r="48" spans="1:7" x14ac:dyDescent="0.25">
      <c r="A48" s="28" t="s">
        <v>65</v>
      </c>
      <c r="B48" s="29">
        <f>SUBTOTAL(9,B50:B78)</f>
        <v>242887.70999999996</v>
      </c>
      <c r="C48" s="29">
        <v>710618</v>
      </c>
      <c r="D48" s="29">
        <f>D49+D54+D61+D70+D72</f>
        <v>367792.23000000004</v>
      </c>
      <c r="E48" s="30">
        <f t="shared" si="3"/>
        <v>1.5142480037380239</v>
      </c>
      <c r="F48" s="30">
        <f t="shared" si="5"/>
        <v>0.51756672361240508</v>
      </c>
      <c r="G48" s="69"/>
    </row>
    <row r="49" spans="1:7" x14ac:dyDescent="0.25">
      <c r="A49" s="31" t="s">
        <v>66</v>
      </c>
      <c r="B49" s="32">
        <f>SUBTOTAL(9,B50:B53)</f>
        <v>27614.019999999997</v>
      </c>
      <c r="C49" s="32">
        <f>C50+C51+C52+C53</f>
        <v>110623</v>
      </c>
      <c r="D49" s="32">
        <f>SUBTOTAL(9,D50:D53)</f>
        <v>53374.59</v>
      </c>
      <c r="E49" s="33">
        <f t="shared" si="3"/>
        <v>1.9328801094516481</v>
      </c>
      <c r="F49" s="33">
        <f t="shared" si="5"/>
        <v>0.48249089249071164</v>
      </c>
    </row>
    <row r="50" spans="1:7" x14ac:dyDescent="0.25">
      <c r="A50" s="34" t="s">
        <v>67</v>
      </c>
      <c r="B50" s="35">
        <v>4175.34</v>
      </c>
      <c r="C50" s="35">
        <v>30748</v>
      </c>
      <c r="D50" s="35">
        <v>21234.74</v>
      </c>
      <c r="E50" s="36">
        <f t="shared" si="3"/>
        <v>5.0857511005091807</v>
      </c>
      <c r="F50" s="36">
        <f t="shared" si="5"/>
        <v>0.69060556784181093</v>
      </c>
      <c r="G50" s="64"/>
    </row>
    <row r="51" spans="1:7" x14ac:dyDescent="0.25">
      <c r="A51" s="34" t="s">
        <v>68</v>
      </c>
      <c r="B51" s="35">
        <v>15738.97</v>
      </c>
      <c r="C51" s="35">
        <v>65315</v>
      </c>
      <c r="D51" s="35">
        <v>20724.150000000001</v>
      </c>
      <c r="E51" s="36">
        <f t="shared" si="3"/>
        <v>1.3167411844612451</v>
      </c>
      <c r="F51" s="36">
        <f t="shared" ref="F51:F53" si="6">D51/C51</f>
        <v>0.31729541452958743</v>
      </c>
      <c r="G51" s="68"/>
    </row>
    <row r="52" spans="1:7" x14ac:dyDescent="0.25">
      <c r="A52" s="34" t="s">
        <v>69</v>
      </c>
      <c r="B52" s="35">
        <v>6166.21</v>
      </c>
      <c r="C52" s="35">
        <v>10560</v>
      </c>
      <c r="D52" s="35">
        <v>10081.700000000001</v>
      </c>
      <c r="E52" s="36">
        <f t="shared" si="3"/>
        <v>1.6349913480079337</v>
      </c>
      <c r="F52" s="36">
        <f t="shared" si="6"/>
        <v>0.95470643939393951</v>
      </c>
      <c r="G52" s="68"/>
    </row>
    <row r="53" spans="1:7" x14ac:dyDescent="0.25">
      <c r="A53" s="34" t="s">
        <v>70</v>
      </c>
      <c r="B53" s="35">
        <v>1533.5</v>
      </c>
      <c r="C53" s="35">
        <v>4000</v>
      </c>
      <c r="D53" s="35">
        <v>1334</v>
      </c>
      <c r="E53" s="36">
        <f t="shared" si="3"/>
        <v>0.86990544506031953</v>
      </c>
      <c r="F53" s="36">
        <f t="shared" si="6"/>
        <v>0.33350000000000002</v>
      </c>
      <c r="G53" s="68"/>
    </row>
    <row r="54" spans="1:7" x14ac:dyDescent="0.25">
      <c r="A54" s="31" t="s">
        <v>71</v>
      </c>
      <c r="B54" s="32">
        <f>SUBTOTAL(9,B55:B60)</f>
        <v>47486.380000000005</v>
      </c>
      <c r="C54" s="32">
        <f>C55+C56+C57+C58+C59+C60</f>
        <v>117114</v>
      </c>
      <c r="D54" s="32">
        <f>SUBTOTAL(9,D55:D60)</f>
        <v>70229.350000000006</v>
      </c>
      <c r="E54" s="33">
        <f t="shared" si="3"/>
        <v>1.4789366972171809</v>
      </c>
      <c r="F54" s="33">
        <f>D54/C54</f>
        <v>0.59966656420240116</v>
      </c>
      <c r="G54" s="64"/>
    </row>
    <row r="55" spans="1:7" x14ac:dyDescent="0.25">
      <c r="A55" s="34" t="s">
        <v>72</v>
      </c>
      <c r="B55" s="35">
        <v>6883.68</v>
      </c>
      <c r="C55" s="35">
        <v>35347</v>
      </c>
      <c r="D55" s="35">
        <v>10523.21</v>
      </c>
      <c r="E55" s="36">
        <f t="shared" si="3"/>
        <v>1.5287186504892729</v>
      </c>
      <c r="F55" s="36">
        <f>D55/C55</f>
        <v>0.29771154553427448</v>
      </c>
      <c r="G55" s="64"/>
    </row>
    <row r="56" spans="1:7" x14ac:dyDescent="0.25">
      <c r="A56" s="34" t="s">
        <v>73</v>
      </c>
      <c r="B56" s="35">
        <v>360</v>
      </c>
      <c r="C56" s="35">
        <v>3000</v>
      </c>
      <c r="D56" s="35">
        <v>3667</v>
      </c>
      <c r="E56" s="36">
        <f t="shared" si="3"/>
        <v>10.186111111111112</v>
      </c>
      <c r="F56" s="36">
        <f t="shared" ref="F56:F60" si="7">D56/C56</f>
        <v>1.2223333333333333</v>
      </c>
      <c r="G56" s="68"/>
    </row>
    <row r="57" spans="1:7" x14ac:dyDescent="0.25">
      <c r="A57" s="34" t="s">
        <v>74</v>
      </c>
      <c r="B57" s="35">
        <v>26421.72</v>
      </c>
      <c r="C57" s="35">
        <v>44800</v>
      </c>
      <c r="D57" s="35">
        <v>34003.43</v>
      </c>
      <c r="E57" s="36">
        <f t="shared" si="3"/>
        <v>1.286949903337103</v>
      </c>
      <c r="F57" s="36">
        <f t="shared" si="7"/>
        <v>0.75900513392857138</v>
      </c>
      <c r="G57" s="68"/>
    </row>
    <row r="58" spans="1:7" x14ac:dyDescent="0.25">
      <c r="A58" s="34" t="s">
        <v>75</v>
      </c>
      <c r="B58" s="35">
        <v>11886.15</v>
      </c>
      <c r="C58" s="35">
        <v>27867</v>
      </c>
      <c r="D58" s="35">
        <v>17434.12</v>
      </c>
      <c r="E58" s="36">
        <f t="shared" si="3"/>
        <v>1.4667592113510262</v>
      </c>
      <c r="F58" s="36">
        <f t="shared" si="7"/>
        <v>0.62561883231061821</v>
      </c>
      <c r="G58" s="68"/>
    </row>
    <row r="59" spans="1:7" x14ac:dyDescent="0.25">
      <c r="A59" s="34" t="s">
        <v>76</v>
      </c>
      <c r="B59" s="35">
        <v>1934.83</v>
      </c>
      <c r="C59" s="35">
        <v>4100</v>
      </c>
      <c r="D59" s="35">
        <v>3936.46</v>
      </c>
      <c r="E59" s="36">
        <f t="shared" si="3"/>
        <v>2.0345249970281629</v>
      </c>
      <c r="F59" s="36">
        <f t="shared" si="7"/>
        <v>0.96011219512195123</v>
      </c>
      <c r="G59" s="69"/>
    </row>
    <row r="60" spans="1:7" x14ac:dyDescent="0.25">
      <c r="A60" s="34" t="s">
        <v>77</v>
      </c>
      <c r="B60" s="35">
        <v>0</v>
      </c>
      <c r="C60" s="35">
        <v>2000</v>
      </c>
      <c r="D60" s="35">
        <v>665.13</v>
      </c>
      <c r="E60" s="36" t="str">
        <f t="shared" si="3"/>
        <v>-</v>
      </c>
      <c r="F60" s="36">
        <f t="shared" si="7"/>
        <v>0.332565</v>
      </c>
      <c r="G60" s="69"/>
    </row>
    <row r="61" spans="1:7" x14ac:dyDescent="0.25">
      <c r="A61" s="31" t="s">
        <v>78</v>
      </c>
      <c r="B61" s="32">
        <f>SUBTOTAL(9,B62:B69)</f>
        <v>152883.21</v>
      </c>
      <c r="C61" s="32">
        <f>C62+C63+C64+C65+C66+C67+C68+C69</f>
        <v>453581</v>
      </c>
      <c r="D61" s="32">
        <f>SUBTOTAL(9,D62:D69)</f>
        <v>234099.75</v>
      </c>
      <c r="E61" s="33">
        <f t="shared" si="3"/>
        <v>1.5312325663491759</v>
      </c>
      <c r="F61" s="33">
        <f>D61/C61</f>
        <v>0.51611454183486527</v>
      </c>
      <c r="G61" s="64"/>
    </row>
    <row r="62" spans="1:7" x14ac:dyDescent="0.25">
      <c r="A62" s="34" t="s">
        <v>79</v>
      </c>
      <c r="B62" s="35">
        <v>4380.53</v>
      </c>
      <c r="C62" s="35">
        <v>9500</v>
      </c>
      <c r="D62" s="35">
        <v>5717.04</v>
      </c>
      <c r="E62" s="36">
        <f t="shared" si="3"/>
        <v>1.3051023506288053</v>
      </c>
      <c r="F62" s="36">
        <f>D62/C62</f>
        <v>0.60179368421052626</v>
      </c>
      <c r="G62" s="68"/>
    </row>
    <row r="63" spans="1:7" x14ac:dyDescent="0.25">
      <c r="A63" s="34" t="s">
        <v>80</v>
      </c>
      <c r="B63" s="35">
        <v>19093.45</v>
      </c>
      <c r="C63" s="35">
        <v>111488</v>
      </c>
      <c r="D63" s="35">
        <v>36468.31</v>
      </c>
      <c r="E63" s="36">
        <f t="shared" si="3"/>
        <v>1.909990598870293</v>
      </c>
      <c r="F63" s="36">
        <f t="shared" ref="F63:F69" si="8">D63/C63</f>
        <v>0.32710524899540755</v>
      </c>
      <c r="G63" s="68"/>
    </row>
    <row r="64" spans="1:7" x14ac:dyDescent="0.25">
      <c r="A64" s="34" t="s">
        <v>81</v>
      </c>
      <c r="B64" s="35">
        <v>19668.25</v>
      </c>
      <c r="C64" s="35">
        <v>56934</v>
      </c>
      <c r="D64" s="35">
        <v>35829.53</v>
      </c>
      <c r="E64" s="36">
        <f t="shared" si="3"/>
        <v>1.8216938466818349</v>
      </c>
      <c r="F64" s="36">
        <f t="shared" si="8"/>
        <v>0.62931692837320408</v>
      </c>
      <c r="G64" s="68"/>
    </row>
    <row r="65" spans="1:7" x14ac:dyDescent="0.25">
      <c r="A65" s="34" t="s">
        <v>82</v>
      </c>
      <c r="B65" s="35">
        <v>3647.51</v>
      </c>
      <c r="C65" s="35">
        <v>7300</v>
      </c>
      <c r="D65" s="35">
        <v>3553.77</v>
      </c>
      <c r="E65" s="36">
        <f t="shared" si="3"/>
        <v>0.97430027607874958</v>
      </c>
      <c r="F65" s="36">
        <f t="shared" si="8"/>
        <v>0.48681780821917808</v>
      </c>
      <c r="G65" s="69"/>
    </row>
    <row r="66" spans="1:7" x14ac:dyDescent="0.25">
      <c r="A66" s="34" t="s">
        <v>83</v>
      </c>
      <c r="B66" s="35">
        <v>194.97</v>
      </c>
      <c r="C66" s="35">
        <v>2000</v>
      </c>
      <c r="D66" s="35">
        <v>2930</v>
      </c>
      <c r="E66" s="36">
        <f t="shared" si="3"/>
        <v>15.02795301841309</v>
      </c>
      <c r="F66" s="36">
        <f t="shared" si="8"/>
        <v>1.4650000000000001</v>
      </c>
      <c r="G66" s="64"/>
    </row>
    <row r="67" spans="1:7" x14ac:dyDescent="0.25">
      <c r="A67" s="34" t="s">
        <v>84</v>
      </c>
      <c r="B67" s="35">
        <v>13384.25</v>
      </c>
      <c r="C67" s="35">
        <v>93959</v>
      </c>
      <c r="D67" s="35">
        <v>19818.900000000001</v>
      </c>
      <c r="E67" s="36">
        <f t="shared" si="3"/>
        <v>1.4807628369165251</v>
      </c>
      <c r="F67" s="36">
        <f t="shared" si="8"/>
        <v>0.21093136367990295</v>
      </c>
      <c r="G67" s="64"/>
    </row>
    <row r="68" spans="1:7" x14ac:dyDescent="0.25">
      <c r="A68" s="34" t="s">
        <v>85</v>
      </c>
      <c r="B68" s="35">
        <v>10667.13</v>
      </c>
      <c r="C68" s="35">
        <v>24800</v>
      </c>
      <c r="D68" s="35">
        <v>16835.560000000001</v>
      </c>
      <c r="E68" s="36">
        <f t="shared" si="3"/>
        <v>1.5782651941056314</v>
      </c>
      <c r="F68" s="36">
        <f t="shared" si="8"/>
        <v>0.67885322580645169</v>
      </c>
      <c r="G68" s="64"/>
    </row>
    <row r="69" spans="1:7" x14ac:dyDescent="0.25">
      <c r="A69" s="34" t="s">
        <v>86</v>
      </c>
      <c r="B69" s="35">
        <v>81847.12</v>
      </c>
      <c r="C69" s="35">
        <v>147600</v>
      </c>
      <c r="D69" s="35">
        <v>112946.64</v>
      </c>
      <c r="E69" s="36">
        <f t="shared" si="3"/>
        <v>1.3799708529756454</v>
      </c>
      <c r="F69" s="36">
        <f t="shared" si="8"/>
        <v>0.76522113821138216</v>
      </c>
    </row>
    <row r="70" spans="1:7" x14ac:dyDescent="0.25">
      <c r="A70" s="31" t="s">
        <v>87</v>
      </c>
      <c r="B70" s="32">
        <f>SUBTOTAL(9,B71:B71)</f>
        <v>940.86</v>
      </c>
      <c r="C70" s="32">
        <f>C71</f>
        <v>3000</v>
      </c>
      <c r="D70" s="32">
        <f>SUBTOTAL(9,D71:D71)</f>
        <v>502.95</v>
      </c>
      <c r="E70" s="33">
        <f t="shared" si="3"/>
        <v>0.53456412218608507</v>
      </c>
      <c r="F70" s="33">
        <f>D70/C70</f>
        <v>0.16764999999999999</v>
      </c>
    </row>
    <row r="71" spans="1:7" x14ac:dyDescent="0.25">
      <c r="A71" s="34" t="s">
        <v>88</v>
      </c>
      <c r="B71" s="35">
        <v>940.86</v>
      </c>
      <c r="C71" s="35">
        <v>3000</v>
      </c>
      <c r="D71" s="35">
        <v>502.95</v>
      </c>
      <c r="E71" s="36">
        <f t="shared" ref="E71:E103" si="9">IF(B71&lt;&gt;0,D71/B71,"-")</f>
        <v>0.53456412218608507</v>
      </c>
      <c r="F71" s="36">
        <f>D71/C71</f>
        <v>0.16764999999999999</v>
      </c>
      <c r="G71" s="68"/>
    </row>
    <row r="72" spans="1:7" x14ac:dyDescent="0.25">
      <c r="A72" s="31" t="s">
        <v>89</v>
      </c>
      <c r="B72" s="32">
        <f>SUBTOTAL(9,B73:B78)</f>
        <v>13963.240000000002</v>
      </c>
      <c r="C72" s="32">
        <f>C73+C74+C75+C76+C77+C78</f>
        <v>26300</v>
      </c>
      <c r="D72" s="32">
        <f>SUBTOTAL(9,D73:D78)</f>
        <v>9585.59</v>
      </c>
      <c r="E72" s="33">
        <f t="shared" si="9"/>
        <v>0.68648752008846081</v>
      </c>
      <c r="F72" s="33">
        <f>D72/C72</f>
        <v>0.36447110266159699</v>
      </c>
      <c r="G72" s="64"/>
    </row>
    <row r="73" spans="1:7" x14ac:dyDescent="0.25">
      <c r="A73" s="34" t="s">
        <v>90</v>
      </c>
      <c r="B73" s="35">
        <v>1532.41</v>
      </c>
      <c r="C73" s="35">
        <v>5000</v>
      </c>
      <c r="D73" s="35">
        <v>1513.3</v>
      </c>
      <c r="E73" s="36">
        <f t="shared" si="9"/>
        <v>0.9875294470800895</v>
      </c>
      <c r="F73" s="36">
        <f>D73/C73</f>
        <v>0.30265999999999998</v>
      </c>
      <c r="G73" s="68"/>
    </row>
    <row r="74" spans="1:7" x14ac:dyDescent="0.25">
      <c r="A74" s="34" t="s">
        <v>91</v>
      </c>
      <c r="B74" s="35">
        <v>4810.6099999999997</v>
      </c>
      <c r="C74" s="35">
        <v>11800</v>
      </c>
      <c r="D74" s="35">
        <v>2965.84</v>
      </c>
      <c r="E74" s="36">
        <f t="shared" si="9"/>
        <v>0.6165205659989067</v>
      </c>
      <c r="F74" s="36">
        <f t="shared" ref="F74:F78" si="10">D74/C74</f>
        <v>0.25134237288135597</v>
      </c>
      <c r="G74" s="68"/>
    </row>
    <row r="75" spans="1:7" x14ac:dyDescent="0.25">
      <c r="A75" s="34" t="s">
        <v>92</v>
      </c>
      <c r="B75" s="35">
        <v>5700.54</v>
      </c>
      <c r="C75" s="35">
        <v>5000</v>
      </c>
      <c r="D75" s="35">
        <v>2255.66</v>
      </c>
      <c r="E75" s="36">
        <f t="shared" si="9"/>
        <v>0.39569233791886382</v>
      </c>
      <c r="F75" s="36">
        <f t="shared" si="10"/>
        <v>0.45113199999999998</v>
      </c>
      <c r="G75" s="68"/>
    </row>
    <row r="76" spans="1:7" x14ac:dyDescent="0.25">
      <c r="A76" s="34" t="s">
        <v>93</v>
      </c>
      <c r="B76" s="35">
        <v>1393.71</v>
      </c>
      <c r="C76" s="35">
        <v>2000</v>
      </c>
      <c r="D76" s="35">
        <v>1344.86</v>
      </c>
      <c r="E76" s="36">
        <f t="shared" si="9"/>
        <v>0.9649496667168922</v>
      </c>
      <c r="F76" s="36">
        <f t="shared" si="10"/>
        <v>0.67242999999999997</v>
      </c>
      <c r="G76" s="64"/>
    </row>
    <row r="77" spans="1:7" x14ac:dyDescent="0.25">
      <c r="A77" s="34" t="s">
        <v>94</v>
      </c>
      <c r="B77" s="35">
        <v>153.93</v>
      </c>
      <c r="C77" s="35">
        <v>1000</v>
      </c>
      <c r="D77" s="35">
        <v>210.15</v>
      </c>
      <c r="E77" s="36">
        <f t="shared" si="9"/>
        <v>1.3652309491327226</v>
      </c>
      <c r="F77" s="36">
        <f t="shared" si="10"/>
        <v>0.21015</v>
      </c>
      <c r="G77" s="68"/>
    </row>
    <row r="78" spans="1:7" x14ac:dyDescent="0.25">
      <c r="A78" s="34" t="s">
        <v>95</v>
      </c>
      <c r="B78" s="35">
        <v>372.04</v>
      </c>
      <c r="C78" s="35">
        <v>1500</v>
      </c>
      <c r="D78" s="35">
        <v>1295.78</v>
      </c>
      <c r="E78" s="36">
        <f t="shared" si="9"/>
        <v>3.4829050639716157</v>
      </c>
      <c r="F78" s="36">
        <f t="shared" si="10"/>
        <v>0.86385333333333336</v>
      </c>
      <c r="G78" s="64"/>
    </row>
    <row r="79" spans="1:7" x14ac:dyDescent="0.25">
      <c r="A79" s="28" t="s">
        <v>96</v>
      </c>
      <c r="B79" s="29">
        <f>SUBTOTAL(9,B81:B82)</f>
        <v>1953.03</v>
      </c>
      <c r="C79" s="29">
        <v>5010</v>
      </c>
      <c r="D79" s="29">
        <f>SUBTOTAL(9,D81:D82)</f>
        <v>2665.05</v>
      </c>
      <c r="E79" s="30">
        <f t="shared" si="9"/>
        <v>1.3645719727807561</v>
      </c>
      <c r="F79" s="30">
        <f>D79/C79</f>
        <v>0.53194610778443119</v>
      </c>
    </row>
    <row r="80" spans="1:7" x14ac:dyDescent="0.25">
      <c r="A80" s="31" t="s">
        <v>97</v>
      </c>
      <c r="B80" s="32">
        <f>SUBTOTAL(9,B81:B82)</f>
        <v>1953.03</v>
      </c>
      <c r="C80" s="32">
        <f>C81+C82</f>
        <v>5010</v>
      </c>
      <c r="D80" s="32">
        <f>SUBTOTAL(9,D81:D82)</f>
        <v>2665.05</v>
      </c>
      <c r="E80" s="33">
        <f t="shared" si="9"/>
        <v>1.3645719727807561</v>
      </c>
      <c r="F80" s="33">
        <f>D80/C80</f>
        <v>0.53194610778443119</v>
      </c>
    </row>
    <row r="81" spans="1:7" x14ac:dyDescent="0.25">
      <c r="A81" s="34" t="s">
        <v>98</v>
      </c>
      <c r="B81" s="35">
        <v>1953.03</v>
      </c>
      <c r="C81" s="35">
        <v>5000</v>
      </c>
      <c r="D81" s="35">
        <v>2665.05</v>
      </c>
      <c r="E81" s="36">
        <f t="shared" si="9"/>
        <v>1.3645719727807561</v>
      </c>
      <c r="F81" s="36">
        <f>D81/C81</f>
        <v>0.53300999999999998</v>
      </c>
    </row>
    <row r="82" spans="1:7" x14ac:dyDescent="0.25">
      <c r="A82" s="34" t="s">
        <v>99</v>
      </c>
      <c r="B82" s="35">
        <v>0</v>
      </c>
      <c r="C82" s="35">
        <v>10</v>
      </c>
      <c r="D82" s="35">
        <v>0</v>
      </c>
      <c r="E82" s="36">
        <v>0</v>
      </c>
      <c r="F82" s="36">
        <f>D82/C82</f>
        <v>0</v>
      </c>
    </row>
    <row r="83" spans="1:7" x14ac:dyDescent="0.25">
      <c r="A83" s="25" t="s">
        <v>16</v>
      </c>
      <c r="B83" s="26">
        <f>B84+B87+B100</f>
        <v>303560.14999999997</v>
      </c>
      <c r="C83" s="26">
        <v>459268</v>
      </c>
      <c r="D83" s="26">
        <f>D84+D87+D100</f>
        <v>246963.27</v>
      </c>
      <c r="E83" s="27">
        <f t="shared" si="9"/>
        <v>0.81355629189140943</v>
      </c>
      <c r="F83" s="27">
        <f>D83/C83</f>
        <v>0.5377323697710269</v>
      </c>
    </row>
    <row r="84" spans="1:7" x14ac:dyDescent="0.25">
      <c r="A84" s="28" t="s">
        <v>100</v>
      </c>
      <c r="B84" s="29">
        <f>SUBTOTAL(9,B86:B86)</f>
        <v>2025.38</v>
      </c>
      <c r="C84" s="29">
        <v>3000</v>
      </c>
      <c r="D84" s="29">
        <f>SUBTOTAL(9,D86:D86)</f>
        <v>0</v>
      </c>
      <c r="E84" s="30">
        <f t="shared" si="9"/>
        <v>0</v>
      </c>
      <c r="F84" s="30">
        <v>0</v>
      </c>
    </row>
    <row r="85" spans="1:7" x14ac:dyDescent="0.25">
      <c r="A85" s="31" t="s">
        <v>101</v>
      </c>
      <c r="B85" s="32">
        <f>SUBTOTAL(9,B86:B86)</f>
        <v>2025.38</v>
      </c>
      <c r="C85" s="32">
        <f>C86</f>
        <v>3000</v>
      </c>
      <c r="D85" s="32">
        <f>SUBTOTAL(9,D86:D86)</f>
        <v>0</v>
      </c>
      <c r="E85" s="33">
        <f t="shared" si="9"/>
        <v>0</v>
      </c>
      <c r="F85" s="33">
        <f t="shared" ref="F85:F91" si="11">D85/C85</f>
        <v>0</v>
      </c>
    </row>
    <row r="86" spans="1:7" x14ac:dyDescent="0.25">
      <c r="A86" s="34" t="s">
        <v>102</v>
      </c>
      <c r="B86" s="35">
        <v>2025.38</v>
      </c>
      <c r="C86" s="35">
        <v>3000</v>
      </c>
      <c r="D86" s="35">
        <v>0</v>
      </c>
      <c r="E86" s="36">
        <f t="shared" si="9"/>
        <v>0</v>
      </c>
      <c r="F86" s="36">
        <f t="shared" si="11"/>
        <v>0</v>
      </c>
      <c r="G86" s="68"/>
    </row>
    <row r="87" spans="1:7" x14ac:dyDescent="0.25">
      <c r="A87" s="28" t="s">
        <v>103</v>
      </c>
      <c r="B87" s="29">
        <f>B88+B90+B95+B97</f>
        <v>297245.33999999997</v>
      </c>
      <c r="C87" s="29">
        <v>143037</v>
      </c>
      <c r="D87" s="29">
        <f>SUBTOTAL(9,D91:D99)</f>
        <v>87931.72</v>
      </c>
      <c r="E87" s="30">
        <f t="shared" si="9"/>
        <v>0.29582203038069499</v>
      </c>
      <c r="F87" s="30">
        <f t="shared" si="11"/>
        <v>0.61474807217712901</v>
      </c>
    </row>
    <row r="88" spans="1:7" x14ac:dyDescent="0.25">
      <c r="A88" s="58" t="s">
        <v>204</v>
      </c>
      <c r="B88" s="56">
        <v>277564.08</v>
      </c>
      <c r="C88" s="56">
        <v>0</v>
      </c>
      <c r="D88" s="56">
        <v>0</v>
      </c>
      <c r="E88" s="57">
        <f>D88/B88</f>
        <v>0</v>
      </c>
      <c r="F88" s="57" t="e">
        <f t="shared" si="11"/>
        <v>#DIV/0!</v>
      </c>
    </row>
    <row r="89" spans="1:7" x14ac:dyDescent="0.25">
      <c r="A89" t="s">
        <v>203</v>
      </c>
      <c r="B89" s="59">
        <v>277564.08</v>
      </c>
      <c r="C89">
        <v>0</v>
      </c>
      <c r="D89">
        <v>0</v>
      </c>
      <c r="E89" s="70">
        <v>0</v>
      </c>
      <c r="F89" t="e">
        <f t="shared" si="11"/>
        <v>#DIV/0!</v>
      </c>
    </row>
    <row r="90" spans="1:7" x14ac:dyDescent="0.25">
      <c r="A90" s="31" t="s">
        <v>104</v>
      </c>
      <c r="B90" s="32">
        <f>SUBTOTAL(9,B91:B94)</f>
        <v>19601.41</v>
      </c>
      <c r="C90" s="32">
        <f>C91+C93+C94</f>
        <v>86662</v>
      </c>
      <c r="D90" s="32">
        <f>SUBTOTAL(9,D91:D94)</f>
        <v>87798.5</v>
      </c>
      <c r="E90" s="33">
        <f t="shared" si="9"/>
        <v>4.4791930784571115</v>
      </c>
      <c r="F90" s="33">
        <f t="shared" si="11"/>
        <v>1.0131141676859523</v>
      </c>
    </row>
    <row r="91" spans="1:7" x14ac:dyDescent="0.25">
      <c r="A91" s="34" t="s">
        <v>105</v>
      </c>
      <c r="B91" s="35">
        <v>14455.51</v>
      </c>
      <c r="C91" s="35">
        <v>38200</v>
      </c>
      <c r="D91" s="35">
        <v>29428.05</v>
      </c>
      <c r="E91" s="36">
        <f t="shared" si="9"/>
        <v>2.0357669843540629</v>
      </c>
      <c r="F91" s="36">
        <f t="shared" si="11"/>
        <v>0.77036780104712044</v>
      </c>
      <c r="G91" s="64"/>
    </row>
    <row r="92" spans="1:7" x14ac:dyDescent="0.25">
      <c r="A92" s="67" t="s">
        <v>248</v>
      </c>
      <c r="B92" s="35">
        <v>0</v>
      </c>
      <c r="C92" s="35">
        <v>0</v>
      </c>
      <c r="D92" s="35">
        <v>2789.64</v>
      </c>
      <c r="E92" s="36" t="e">
        <f>D92/C92</f>
        <v>#DIV/0!</v>
      </c>
      <c r="F92" s="36" t="e">
        <f t="shared" ref="F92:F94" si="12">D92/C92</f>
        <v>#DIV/0!</v>
      </c>
      <c r="G92" s="64"/>
    </row>
    <row r="93" spans="1:7" x14ac:dyDescent="0.25">
      <c r="A93" s="34" t="s">
        <v>106</v>
      </c>
      <c r="B93" s="35">
        <v>0</v>
      </c>
      <c r="C93" s="35">
        <v>33454</v>
      </c>
      <c r="D93" s="35">
        <v>32000.02</v>
      </c>
      <c r="E93" s="36" t="e">
        <f>D93/B93</f>
        <v>#DIV/0!</v>
      </c>
      <c r="F93" s="36">
        <f t="shared" si="12"/>
        <v>0.95653793268368503</v>
      </c>
      <c r="G93" s="68"/>
    </row>
    <row r="94" spans="1:7" x14ac:dyDescent="0.25">
      <c r="A94" s="34" t="s">
        <v>107</v>
      </c>
      <c r="B94" s="35">
        <v>5145.8999999999996</v>
      </c>
      <c r="C94" s="35">
        <v>15008</v>
      </c>
      <c r="D94" s="35">
        <v>23580.79</v>
      </c>
      <c r="E94" s="36">
        <f t="shared" si="9"/>
        <v>4.5824423327309125</v>
      </c>
      <c r="F94" s="36">
        <f t="shared" si="12"/>
        <v>1.5712146855010662</v>
      </c>
      <c r="G94" s="64"/>
    </row>
    <row r="95" spans="1:7" x14ac:dyDescent="0.25">
      <c r="A95" s="31" t="s">
        <v>108</v>
      </c>
      <c r="B95" s="32">
        <f>SUBTOTAL(9,B96:B96)</f>
        <v>0</v>
      </c>
      <c r="C95" s="32">
        <f>C96</f>
        <v>55975</v>
      </c>
      <c r="D95" s="32">
        <f>SUBTOTAL(9,D96:D96)</f>
        <v>0</v>
      </c>
      <c r="E95" s="33" t="e">
        <f>D95/B95</f>
        <v>#DIV/0!</v>
      </c>
      <c r="F95" s="33">
        <f t="shared" ref="F95:F103" si="13">D95/C95</f>
        <v>0</v>
      </c>
    </row>
    <row r="96" spans="1:7" x14ac:dyDescent="0.25">
      <c r="A96" s="34" t="s">
        <v>109</v>
      </c>
      <c r="B96" s="35">
        <v>0</v>
      </c>
      <c r="C96" s="35">
        <v>55975</v>
      </c>
      <c r="D96" s="35">
        <v>0</v>
      </c>
      <c r="E96" s="36" t="e">
        <f>D96/B96</f>
        <v>#DIV/0!</v>
      </c>
      <c r="F96" s="36">
        <f t="shared" si="13"/>
        <v>0</v>
      </c>
    </row>
    <row r="97" spans="1:7" x14ac:dyDescent="0.25">
      <c r="A97" s="31" t="s">
        <v>110</v>
      </c>
      <c r="B97" s="32">
        <f>SUBTOTAL(9,B98:B99)</f>
        <v>79.849999999999994</v>
      </c>
      <c r="C97" s="32">
        <f>C98</f>
        <v>400</v>
      </c>
      <c r="D97" s="32">
        <f>SUBTOTAL(9,D98:D99)</f>
        <v>133.22</v>
      </c>
      <c r="E97" s="33">
        <f t="shared" si="9"/>
        <v>1.6683782091421415</v>
      </c>
      <c r="F97" s="33">
        <f t="shared" si="13"/>
        <v>0.33305000000000001</v>
      </c>
    </row>
    <row r="98" spans="1:7" x14ac:dyDescent="0.25">
      <c r="A98" s="34" t="s">
        <v>111</v>
      </c>
      <c r="B98" s="35">
        <v>79.849999999999994</v>
      </c>
      <c r="C98" s="35">
        <v>400</v>
      </c>
      <c r="D98" s="35">
        <v>133.22</v>
      </c>
      <c r="E98" s="36">
        <f t="shared" si="9"/>
        <v>1.6683782091421415</v>
      </c>
      <c r="F98" s="36">
        <f t="shared" si="13"/>
        <v>0.33305000000000001</v>
      </c>
    </row>
    <row r="99" spans="1:7" x14ac:dyDescent="0.25">
      <c r="A99" s="34" t="s">
        <v>112</v>
      </c>
      <c r="B99" s="35">
        <v>0</v>
      </c>
      <c r="C99" s="35">
        <v>0</v>
      </c>
      <c r="D99" s="35">
        <v>0</v>
      </c>
      <c r="E99" s="36" t="e">
        <f>D99/B99</f>
        <v>#DIV/0!</v>
      </c>
      <c r="F99" s="36" t="e">
        <f t="shared" si="13"/>
        <v>#DIV/0!</v>
      </c>
    </row>
    <row r="100" spans="1:7" x14ac:dyDescent="0.25">
      <c r="A100" s="28" t="s">
        <v>113</v>
      </c>
      <c r="B100" s="29">
        <f>SUBTOTAL(9,B102:B102)</f>
        <v>4289.43</v>
      </c>
      <c r="C100" s="29">
        <v>313231</v>
      </c>
      <c r="D100" s="29">
        <f>SUBTOTAL(9,D102:D102)</f>
        <v>159031.54999999999</v>
      </c>
      <c r="E100" s="30">
        <f t="shared" si="9"/>
        <v>37.07521745313479</v>
      </c>
      <c r="F100" s="30">
        <f t="shared" si="13"/>
        <v>0.5077133170088528</v>
      </c>
    </row>
    <row r="101" spans="1:7" x14ac:dyDescent="0.25">
      <c r="A101" s="31" t="s">
        <v>114</v>
      </c>
      <c r="B101" s="32">
        <f>SUBTOTAL(9,B102:B102)</f>
        <v>4289.43</v>
      </c>
      <c r="C101" s="32">
        <f>C102</f>
        <v>313231</v>
      </c>
      <c r="D101" s="32">
        <f>SUBTOTAL(9,D102:D102)</f>
        <v>159031.54999999999</v>
      </c>
      <c r="E101" s="33">
        <f t="shared" si="9"/>
        <v>37.07521745313479</v>
      </c>
      <c r="F101" s="33">
        <f t="shared" si="13"/>
        <v>0.5077133170088528</v>
      </c>
    </row>
    <row r="102" spans="1:7" x14ac:dyDescent="0.25">
      <c r="A102" s="34" t="s">
        <v>115</v>
      </c>
      <c r="B102" s="35">
        <v>4289.43</v>
      </c>
      <c r="C102" s="35">
        <v>313231</v>
      </c>
      <c r="D102" s="35">
        <v>159031.54999999999</v>
      </c>
      <c r="E102" s="36">
        <f t="shared" si="9"/>
        <v>37.07521745313479</v>
      </c>
      <c r="F102" s="36">
        <f t="shared" si="13"/>
        <v>0.5077133170088528</v>
      </c>
      <c r="G102" s="68"/>
    </row>
    <row r="103" spans="1:7" ht="20.100000000000001" customHeight="1" x14ac:dyDescent="0.25">
      <c r="A103" s="37" t="s">
        <v>55</v>
      </c>
      <c r="B103" s="38">
        <f>B38+B83</f>
        <v>789768.54</v>
      </c>
      <c r="C103" s="38">
        <v>2074806.46</v>
      </c>
      <c r="D103" s="38">
        <f>D38+D83</f>
        <v>995295.43000000017</v>
      </c>
      <c r="E103" s="39">
        <f t="shared" si="9"/>
        <v>1.260236866360871</v>
      </c>
      <c r="F103" s="39">
        <f t="shared" si="13"/>
        <v>0.47970519139409284</v>
      </c>
    </row>
    <row r="104" spans="1:7" x14ac:dyDescent="0.25">
      <c r="E104" s="11"/>
      <c r="F104" s="11"/>
    </row>
    <row r="105" spans="1:7" x14ac:dyDescent="0.25">
      <c r="C105" s="24"/>
      <c r="D105" s="65"/>
    </row>
    <row r="110" spans="1:7" s="6" customFormat="1" ht="24.95" customHeight="1" x14ac:dyDescent="0.3">
      <c r="A110" s="142" t="s">
        <v>116</v>
      </c>
      <c r="B110" s="142"/>
      <c r="C110" s="142"/>
      <c r="D110" s="142"/>
      <c r="E110" s="142"/>
      <c r="F110" s="142"/>
    </row>
    <row r="111" spans="1:7" s="7" customFormat="1" ht="24.95" customHeight="1" x14ac:dyDescent="0.25">
      <c r="A111" s="8" t="s">
        <v>29</v>
      </c>
      <c r="B111" s="9"/>
      <c r="C111" s="9"/>
      <c r="D111" s="9"/>
      <c r="E111" s="9"/>
      <c r="F111" s="9"/>
    </row>
    <row r="112" spans="1:7" ht="57.6" customHeight="1" x14ac:dyDescent="0.25">
      <c r="A112" s="10" t="s">
        <v>30</v>
      </c>
      <c r="B112" s="10" t="s">
        <v>6</v>
      </c>
      <c r="C112" s="10" t="s">
        <v>7</v>
      </c>
      <c r="D112" s="10" t="s">
        <v>8</v>
      </c>
      <c r="E112" s="10" t="s">
        <v>9</v>
      </c>
      <c r="F112" s="10" t="s">
        <v>10</v>
      </c>
    </row>
    <row r="113" spans="1:6" s="11" customFormat="1" ht="15.95" customHeight="1" x14ac:dyDescent="0.25">
      <c r="A113" s="12" t="s">
        <v>11</v>
      </c>
      <c r="B113" s="12">
        <f>COLUMN()</f>
        <v>2</v>
      </c>
      <c r="C113" s="12">
        <f>COLUMN()</f>
        <v>3</v>
      </c>
      <c r="D113" s="12">
        <f>COLUMN()</f>
        <v>4</v>
      </c>
      <c r="E113" s="12" t="str">
        <f>_xlfn.CONCAT(TEXT(COLUMN(),"@")," (",TEXT(D113,"@")," / ",TEXT(B113,"@"),")")</f>
        <v>5 (4 / 2)</v>
      </c>
      <c r="F113" s="12" t="str">
        <f>_xlfn.CONCAT(TEXT(COLUMN(),"@")," (",TEXT(D113,"@")," / ",TEXT(C113,"@"),")")</f>
        <v>6 (4 / 3)</v>
      </c>
    </row>
    <row r="114" spans="1:6" x14ac:dyDescent="0.25">
      <c r="A114" s="25" t="s">
        <v>117</v>
      </c>
      <c r="B114" s="26">
        <f>SUBTOTAL(9,B115:B115)</f>
        <v>345599.23</v>
      </c>
      <c r="C114" s="26">
        <f>SUBTOTAL(9,C115:C115)</f>
        <v>1604620</v>
      </c>
      <c r="D114" s="26">
        <f>SUBTOTAL(9,D115:D115)</f>
        <v>620546.62</v>
      </c>
      <c r="E114" s="27">
        <f t="shared" ref="E114:E118" si="14">IF(B114&lt;&gt;0,D114/B114,"-")</f>
        <v>1.7955671371142812</v>
      </c>
      <c r="F114" s="27">
        <f t="shared" ref="F114:F124" si="15">D114/C114</f>
        <v>0.38672496915157484</v>
      </c>
    </row>
    <row r="115" spans="1:6" x14ac:dyDescent="0.25">
      <c r="A115" s="34" t="s">
        <v>118</v>
      </c>
      <c r="B115" s="35">
        <v>345599.23</v>
      </c>
      <c r="C115" s="35">
        <v>1604620</v>
      </c>
      <c r="D115" s="35">
        <v>620546.62</v>
      </c>
      <c r="E115" s="36">
        <f>D115/B115</f>
        <v>1.7955671371142812</v>
      </c>
      <c r="F115" s="36">
        <f t="shared" si="15"/>
        <v>0.38672496915157484</v>
      </c>
    </row>
    <row r="116" spans="1:6" x14ac:dyDescent="0.25">
      <c r="A116" s="25" t="s">
        <v>119</v>
      </c>
      <c r="B116" s="26">
        <f>SUBTOTAL(9,B117:B117)</f>
        <v>60236.22</v>
      </c>
      <c r="C116" s="26">
        <f>SUBTOTAL(9,C117:C117)</f>
        <v>128000</v>
      </c>
      <c r="D116" s="26">
        <f>SUBTOTAL(9,D117:D117)</f>
        <v>83805.06</v>
      </c>
      <c r="E116" s="27">
        <f t="shared" si="14"/>
        <v>1.3912735560099887</v>
      </c>
      <c r="F116" s="27">
        <f t="shared" si="15"/>
        <v>0.65472703124999998</v>
      </c>
    </row>
    <row r="117" spans="1:6" x14ac:dyDescent="0.25">
      <c r="A117" s="34" t="s">
        <v>120</v>
      </c>
      <c r="B117" s="35">
        <v>60236.22</v>
      </c>
      <c r="C117" s="35">
        <v>128000</v>
      </c>
      <c r="D117" s="35">
        <v>83805.06</v>
      </c>
      <c r="E117" s="36">
        <f>D117/B117</f>
        <v>1.3912735560099887</v>
      </c>
      <c r="F117" s="36">
        <f t="shared" si="15"/>
        <v>0.65472703124999998</v>
      </c>
    </row>
    <row r="118" spans="1:6" x14ac:dyDescent="0.25">
      <c r="A118" s="25" t="s">
        <v>121</v>
      </c>
      <c r="B118" s="26">
        <f>SUBTOTAL(9,B119:B119)</f>
        <v>171766.5</v>
      </c>
      <c r="C118" s="26">
        <f>SUBTOTAL(9,C119:C119)</f>
        <v>372000</v>
      </c>
      <c r="D118" s="26">
        <f>SUBTOTAL(9,D119:D119)</f>
        <v>356855</v>
      </c>
      <c r="E118" s="27">
        <f t="shared" si="14"/>
        <v>2.0775587789237133</v>
      </c>
      <c r="F118" s="27">
        <f t="shared" si="15"/>
        <v>0.9592876344086021</v>
      </c>
    </row>
    <row r="119" spans="1:6" x14ac:dyDescent="0.25">
      <c r="A119" s="34" t="s">
        <v>122</v>
      </c>
      <c r="B119" s="35">
        <v>171766.5</v>
      </c>
      <c r="C119" s="35">
        <v>372000</v>
      </c>
      <c r="D119" s="35">
        <v>356855</v>
      </c>
      <c r="E119" s="36">
        <f t="shared" ref="E119:E124" si="16">D119/B119</f>
        <v>2.0775587789237133</v>
      </c>
      <c r="F119" s="36">
        <f t="shared" si="15"/>
        <v>0.9592876344086021</v>
      </c>
    </row>
    <row r="120" spans="1:6" x14ac:dyDescent="0.25">
      <c r="A120" s="25" t="s">
        <v>123</v>
      </c>
      <c r="B120" s="26">
        <f>SUBTOTAL(9,B121:B121)</f>
        <v>78067.649999999994</v>
      </c>
      <c r="C120" s="26">
        <f>SUBTOTAL(9,C121:C121)</f>
        <v>0</v>
      </c>
      <c r="D120" s="26">
        <f>SUBTOTAL(9,D121:D121)</f>
        <v>130535.89</v>
      </c>
      <c r="E120" s="27">
        <f t="shared" si="16"/>
        <v>1.6720868375056763</v>
      </c>
      <c r="F120" s="27" t="e">
        <f t="shared" si="15"/>
        <v>#DIV/0!</v>
      </c>
    </row>
    <row r="121" spans="1:6" x14ac:dyDescent="0.25">
      <c r="A121" s="34" t="s">
        <v>124</v>
      </c>
      <c r="B121" s="35">
        <v>78067.649999999994</v>
      </c>
      <c r="C121" s="35">
        <v>0</v>
      </c>
      <c r="D121" s="35">
        <v>130535.89</v>
      </c>
      <c r="E121" s="36">
        <f t="shared" si="16"/>
        <v>1.6720868375056763</v>
      </c>
      <c r="F121" s="36" t="e">
        <f t="shared" si="15"/>
        <v>#DIV/0!</v>
      </c>
    </row>
    <row r="122" spans="1:6" x14ac:dyDescent="0.25">
      <c r="A122" s="25" t="s">
        <v>125</v>
      </c>
      <c r="B122" s="26">
        <f>SUBTOTAL(9,B123:B123)</f>
        <v>0</v>
      </c>
      <c r="C122" s="26">
        <f>SUBTOTAL(9,C123:C123)</f>
        <v>0</v>
      </c>
      <c r="D122" s="26">
        <f>SUBTOTAL(9,D123:D123)</f>
        <v>7300</v>
      </c>
      <c r="E122" s="27" t="e">
        <f t="shared" si="16"/>
        <v>#DIV/0!</v>
      </c>
      <c r="F122" s="27" t="e">
        <f t="shared" si="15"/>
        <v>#DIV/0!</v>
      </c>
    </row>
    <row r="123" spans="1:6" x14ac:dyDescent="0.25">
      <c r="A123" s="34" t="s">
        <v>126</v>
      </c>
      <c r="B123" s="35">
        <v>0</v>
      </c>
      <c r="C123" s="35">
        <v>0</v>
      </c>
      <c r="D123" s="35">
        <v>7300</v>
      </c>
      <c r="E123" s="36" t="e">
        <f t="shared" si="16"/>
        <v>#DIV/0!</v>
      </c>
      <c r="F123" s="36" t="e">
        <f t="shared" si="15"/>
        <v>#DIV/0!</v>
      </c>
    </row>
    <row r="124" spans="1:6" ht="20.100000000000001" customHeight="1" x14ac:dyDescent="0.25">
      <c r="A124" s="37" t="s">
        <v>55</v>
      </c>
      <c r="B124" s="38">
        <f>IFERROR(SUBTOTAL(9,B115:B123),0)</f>
        <v>655669.6</v>
      </c>
      <c r="C124" s="38">
        <f>IFERROR(SUBTOTAL(9,C115:C123),0)</f>
        <v>2104620</v>
      </c>
      <c r="D124" s="38">
        <f>IFERROR(SUBTOTAL(9,D115:D123),0)</f>
        <v>1199042.5699999998</v>
      </c>
      <c r="E124" s="39">
        <f t="shared" si="16"/>
        <v>1.8287298511323384</v>
      </c>
      <c r="F124" s="39">
        <f t="shared" si="15"/>
        <v>0.56971926998698097</v>
      </c>
    </row>
    <row r="125" spans="1:6" x14ac:dyDescent="0.25">
      <c r="A125" s="11"/>
      <c r="B125" s="11"/>
      <c r="C125" s="11"/>
      <c r="D125" s="11"/>
      <c r="E125" s="11"/>
      <c r="F125" s="11"/>
    </row>
    <row r="126" spans="1:6" x14ac:dyDescent="0.25">
      <c r="A126" s="11"/>
      <c r="B126" s="11"/>
      <c r="C126" s="11"/>
      <c r="D126" s="11"/>
      <c r="E126" s="11"/>
      <c r="F126" s="11"/>
    </row>
    <row r="127" spans="1:6" s="7" customFormat="1" ht="24.95" customHeight="1" x14ac:dyDescent="0.25">
      <c r="A127" s="8" t="s">
        <v>56</v>
      </c>
      <c r="B127" s="9"/>
      <c r="C127" s="9"/>
      <c r="D127" s="9"/>
      <c r="E127" s="9"/>
      <c r="F127" s="9"/>
    </row>
    <row r="128" spans="1:6" ht="57.6" customHeight="1" x14ac:dyDescent="0.25">
      <c r="A128" s="40" t="s">
        <v>30</v>
      </c>
      <c r="B128" s="10" t="s">
        <v>6</v>
      </c>
      <c r="C128" s="10" t="s">
        <v>7</v>
      </c>
      <c r="D128" s="10" t="s">
        <v>8</v>
      </c>
      <c r="E128" s="10" t="s">
        <v>9</v>
      </c>
      <c r="F128" s="10" t="s">
        <v>10</v>
      </c>
    </row>
    <row r="129" spans="1:6" s="11" customFormat="1" ht="15.95" customHeight="1" x14ac:dyDescent="0.25">
      <c r="A129" s="12" t="s">
        <v>11</v>
      </c>
      <c r="B129" s="12">
        <f>COLUMN()</f>
        <v>2</v>
      </c>
      <c r="C129" s="12">
        <f>COLUMN()</f>
        <v>3</v>
      </c>
      <c r="D129" s="12">
        <f>COLUMN()</f>
        <v>4</v>
      </c>
      <c r="E129" s="12" t="str">
        <f>_xlfn.CONCAT(TEXT(COLUMN(),"@")," (",TEXT(D129,"@")," / ",TEXT(B129,"@"),")")</f>
        <v>5 (4 / 2)</v>
      </c>
      <c r="F129" s="12" t="str">
        <f>_xlfn.CONCAT(TEXT(COLUMN(),"@")," (",TEXT(D129,"@")," / ",TEXT(C129,"@"),")")</f>
        <v>6 (4 / 3)</v>
      </c>
    </row>
    <row r="130" spans="1:6" x14ac:dyDescent="0.25">
      <c r="A130" s="25" t="s">
        <v>117</v>
      </c>
      <c r="B130" s="26">
        <f>SUBTOTAL(9,B131:B131)</f>
        <v>375445.5</v>
      </c>
      <c r="C130" s="26">
        <f>SUBTOTAL(9,C131:C131)</f>
        <v>1604620</v>
      </c>
      <c r="D130" s="26">
        <f>SUBTOTAL(9,D131:D131)</f>
        <v>620177.23</v>
      </c>
      <c r="E130" s="27">
        <f t="shared" ref="E130:E140" si="17">IF(B130&lt;&gt;0,D130/B130,"-")</f>
        <v>1.651843556521519</v>
      </c>
      <c r="F130" s="27">
        <f t="shared" ref="F130:F140" si="18">D130/C130</f>
        <v>0.38649476511572833</v>
      </c>
    </row>
    <row r="131" spans="1:6" x14ac:dyDescent="0.25">
      <c r="A131" s="34" t="s">
        <v>118</v>
      </c>
      <c r="B131" s="35">
        <v>375445.5</v>
      </c>
      <c r="C131" s="35">
        <v>1604620</v>
      </c>
      <c r="D131" s="35">
        <v>620177.23</v>
      </c>
      <c r="E131" s="36">
        <f>D131/B131</f>
        <v>1.651843556521519</v>
      </c>
      <c r="F131" s="36">
        <f t="shared" si="18"/>
        <v>0.38649476511572833</v>
      </c>
    </row>
    <row r="132" spans="1:6" x14ac:dyDescent="0.25">
      <c r="A132" s="25" t="s">
        <v>119</v>
      </c>
      <c r="B132" s="26">
        <f>SUBTOTAL(9,B133:B133)</f>
        <v>162508.43</v>
      </c>
      <c r="C132" s="26">
        <f>SUBTOTAL(9,C133:C133)</f>
        <v>85000</v>
      </c>
      <c r="D132" s="26">
        <f>SUBTOTAL(9,D133:D133)</f>
        <v>5758.19</v>
      </c>
      <c r="E132" s="27">
        <f t="shared" si="17"/>
        <v>3.5433177220406349E-2</v>
      </c>
      <c r="F132" s="27">
        <f t="shared" si="18"/>
        <v>6.7743411764705871E-2</v>
      </c>
    </row>
    <row r="133" spans="1:6" x14ac:dyDescent="0.25">
      <c r="A133" s="34" t="s">
        <v>120</v>
      </c>
      <c r="B133" s="35">
        <v>162508.43</v>
      </c>
      <c r="C133" s="35">
        <v>85000</v>
      </c>
      <c r="D133" s="35">
        <v>5758.19</v>
      </c>
      <c r="E133" s="36">
        <f>D133/B133</f>
        <v>3.5433177220406349E-2</v>
      </c>
      <c r="F133" s="36">
        <f t="shared" si="18"/>
        <v>6.7743411764705871E-2</v>
      </c>
    </row>
    <row r="134" spans="1:6" x14ac:dyDescent="0.25">
      <c r="A134" s="25" t="s">
        <v>121</v>
      </c>
      <c r="B134" s="26">
        <f>SUBTOTAL(9,B135:B135)</f>
        <v>241335.23</v>
      </c>
      <c r="C134" s="26">
        <f>SUBTOTAL(9,C135:C135)</f>
        <v>361000</v>
      </c>
      <c r="D134" s="26">
        <f>SUBTOTAL(9,D135:D135)</f>
        <v>232247.44</v>
      </c>
      <c r="E134" s="27">
        <f t="shared" si="17"/>
        <v>0.9623437075473813</v>
      </c>
      <c r="F134" s="27">
        <f t="shared" si="18"/>
        <v>0.64334470914127428</v>
      </c>
    </row>
    <row r="135" spans="1:6" x14ac:dyDescent="0.25">
      <c r="A135" s="34" t="s">
        <v>122</v>
      </c>
      <c r="B135" s="35">
        <v>241335.23</v>
      </c>
      <c r="C135" s="35">
        <v>361000</v>
      </c>
      <c r="D135" s="35">
        <v>232247.44</v>
      </c>
      <c r="E135" s="36">
        <f>D135/B135</f>
        <v>0.9623437075473813</v>
      </c>
      <c r="F135" s="36">
        <f t="shared" si="18"/>
        <v>0.64334470914127428</v>
      </c>
    </row>
    <row r="136" spans="1:6" x14ac:dyDescent="0.25">
      <c r="A136" s="25" t="s">
        <v>123</v>
      </c>
      <c r="B136" s="26">
        <f>SUBTOTAL(9,B137:B137)</f>
        <v>10479.379999999999</v>
      </c>
      <c r="C136" s="26">
        <f>SUBTOTAL(9,C137:C137)</f>
        <v>24186.46</v>
      </c>
      <c r="D136" s="26">
        <f>SUBTOTAL(9,D137:D137)</f>
        <v>131103.43</v>
      </c>
      <c r="E136" s="27">
        <f t="shared" si="17"/>
        <v>12.51060940628167</v>
      </c>
      <c r="F136" s="27">
        <f t="shared" si="18"/>
        <v>5.4205299163250844</v>
      </c>
    </row>
    <row r="137" spans="1:6" x14ac:dyDescent="0.25">
      <c r="A137" s="34" t="s">
        <v>124</v>
      </c>
      <c r="B137" s="35">
        <v>10479.379999999999</v>
      </c>
      <c r="C137" s="35">
        <v>24186.46</v>
      </c>
      <c r="D137" s="35">
        <v>131103.43</v>
      </c>
      <c r="E137" s="36">
        <f>D137/B137</f>
        <v>12.51060940628167</v>
      </c>
      <c r="F137" s="36">
        <f t="shared" si="18"/>
        <v>5.4205299163250844</v>
      </c>
    </row>
    <row r="138" spans="1:6" x14ac:dyDescent="0.25">
      <c r="A138" s="25" t="s">
        <v>125</v>
      </c>
      <c r="B138" s="26">
        <f>SUBTOTAL(9,B139:B139)</f>
        <v>0</v>
      </c>
      <c r="C138" s="26">
        <f>SUBTOTAL(9,C139:C139)</f>
        <v>0</v>
      </c>
      <c r="D138" s="26">
        <f>SUBTOTAL(9,D139:D139)</f>
        <v>6009.14</v>
      </c>
      <c r="E138" s="27" t="e">
        <f>D138/B138</f>
        <v>#DIV/0!</v>
      </c>
      <c r="F138" s="27" t="e">
        <f t="shared" si="18"/>
        <v>#DIV/0!</v>
      </c>
    </row>
    <row r="139" spans="1:6" x14ac:dyDescent="0.25">
      <c r="A139" s="34" t="s">
        <v>126</v>
      </c>
      <c r="B139" s="35">
        <v>0</v>
      </c>
      <c r="C139" s="35">
        <v>0</v>
      </c>
      <c r="D139" s="35">
        <v>6009.14</v>
      </c>
      <c r="E139" s="36" t="e">
        <f>D139/B139</f>
        <v>#DIV/0!</v>
      </c>
      <c r="F139" s="36" t="e">
        <f t="shared" si="18"/>
        <v>#DIV/0!</v>
      </c>
    </row>
    <row r="140" spans="1:6" ht="20.100000000000001" customHeight="1" x14ac:dyDescent="0.25">
      <c r="A140" s="37" t="s">
        <v>55</v>
      </c>
      <c r="B140" s="38">
        <f>IFERROR(SUBTOTAL(9,B131:B139),0)</f>
        <v>789768.53999999992</v>
      </c>
      <c r="C140" s="38">
        <f>IFERROR(SUBTOTAL(9,C131:C139),0)</f>
        <v>2074806.46</v>
      </c>
      <c r="D140" s="38">
        <f>IFERROR(SUBTOTAL(9,D131:D139),0)</f>
        <v>995295.42999999982</v>
      </c>
      <c r="E140" s="39">
        <f t="shared" si="17"/>
        <v>1.2602368663608707</v>
      </c>
      <c r="F140" s="39">
        <f t="shared" si="18"/>
        <v>0.47970519139409262</v>
      </c>
    </row>
    <row r="141" spans="1:6" x14ac:dyDescent="0.25">
      <c r="E141" s="11"/>
      <c r="F141" s="11"/>
    </row>
    <row r="142" spans="1:6" x14ac:dyDescent="0.25">
      <c r="C142" s="24"/>
    </row>
    <row r="147" spans="1:6" s="6" customFormat="1" ht="24.95" customHeight="1" x14ac:dyDescent="0.3">
      <c r="A147" s="142" t="s">
        <v>127</v>
      </c>
      <c r="B147" s="142"/>
      <c r="C147" s="142"/>
      <c r="D147" s="142"/>
      <c r="E147" s="142"/>
      <c r="F147" s="142"/>
    </row>
    <row r="148" spans="1:6" s="7" customFormat="1" ht="24.95" customHeight="1" x14ac:dyDescent="0.25">
      <c r="A148" s="8" t="s">
        <v>56</v>
      </c>
      <c r="B148" s="9"/>
      <c r="C148" s="9"/>
      <c r="D148" s="9"/>
      <c r="E148" s="9"/>
      <c r="F148" s="9"/>
    </row>
    <row r="149" spans="1:6" ht="57.6" customHeight="1" x14ac:dyDescent="0.25">
      <c r="A149" s="10" t="s">
        <v>30</v>
      </c>
      <c r="B149" s="10" t="s">
        <v>6</v>
      </c>
      <c r="C149" s="10" t="s">
        <v>7</v>
      </c>
      <c r="D149" s="10" t="s">
        <v>8</v>
      </c>
      <c r="E149" s="10" t="s">
        <v>9</v>
      </c>
      <c r="F149" s="10" t="s">
        <v>10</v>
      </c>
    </row>
    <row r="150" spans="1:6" s="11" customFormat="1" ht="15.95" customHeight="1" x14ac:dyDescent="0.25">
      <c r="A150" s="12" t="s">
        <v>11</v>
      </c>
      <c r="B150" s="12">
        <f>COLUMN()</f>
        <v>2</v>
      </c>
      <c r="C150" s="12">
        <f>COLUMN()</f>
        <v>3</v>
      </c>
      <c r="D150" s="12">
        <f>COLUMN()</f>
        <v>4</v>
      </c>
      <c r="E150" s="12" t="str">
        <f>_xlfn.CONCAT(TEXT(COLUMN(),"@")," (",TEXT(D150,"@")," / ",TEXT(B150,"@"),")")</f>
        <v>5 (4 / 2)</v>
      </c>
      <c r="F150" s="12" t="str">
        <f>_xlfn.CONCAT(TEXT(COLUMN(),"@")," (",TEXT(D150,"@")," / ",TEXT(C150,"@"),")")</f>
        <v>6 (4 / 3)</v>
      </c>
    </row>
    <row r="151" spans="1:6" x14ac:dyDescent="0.25">
      <c r="A151" s="25" t="s">
        <v>249</v>
      </c>
      <c r="B151" s="26">
        <f>SUBTOTAL(9,B152:B152)</f>
        <v>789768.54</v>
      </c>
      <c r="C151" s="26">
        <f>SUBTOTAL(9,C152:C152)</f>
        <v>2074806.46</v>
      </c>
      <c r="D151" s="26">
        <f>SUBTOTAL(9,D152:D152)</f>
        <v>995295.43</v>
      </c>
      <c r="E151" s="27">
        <f>IF(B151&lt;&gt;0,D151/B151,"-")</f>
        <v>1.2602368663608707</v>
      </c>
      <c r="F151" s="27">
        <f>D151/C151</f>
        <v>0.47970519139409279</v>
      </c>
    </row>
    <row r="152" spans="1:6" x14ac:dyDescent="0.25">
      <c r="A152" s="132" t="s">
        <v>250</v>
      </c>
      <c r="B152" s="133">
        <v>789768.54</v>
      </c>
      <c r="C152" s="133">
        <v>2074806.46</v>
      </c>
      <c r="D152" s="133">
        <v>995295.43</v>
      </c>
      <c r="E152" s="134">
        <f>IF(B152&lt;&gt;0,D152/B152,"-")</f>
        <v>1.2602368663608707</v>
      </c>
      <c r="F152" s="134">
        <f>D152/C152</f>
        <v>0.47970519139409279</v>
      </c>
    </row>
    <row r="153" spans="1:6" x14ac:dyDescent="0.25">
      <c r="A153" s="130" t="s">
        <v>251</v>
      </c>
      <c r="B153" s="68">
        <v>789768.54</v>
      </c>
      <c r="C153" s="68">
        <v>2074806.46</v>
      </c>
      <c r="D153" s="68">
        <v>995295.43</v>
      </c>
      <c r="E153" s="131">
        <v>1.2602</v>
      </c>
      <c r="F153" s="131">
        <v>0.47970000000000002</v>
      </c>
    </row>
    <row r="154" spans="1:6" ht="20.100000000000001" customHeight="1" x14ac:dyDescent="0.25">
      <c r="A154" s="37" t="s">
        <v>55</v>
      </c>
      <c r="B154" s="38">
        <f>IFERROR(SUBTOTAL(9,B152:B152),0)</f>
        <v>789768.54</v>
      </c>
      <c r="C154" s="38">
        <f>IFERROR(SUBTOTAL(9,C152:C152),0)</f>
        <v>2074806.46</v>
      </c>
      <c r="D154" s="38">
        <f>IFERROR(SUBTOTAL(9,D152:D152),0)</f>
        <v>995295.43</v>
      </c>
      <c r="E154" s="39">
        <f>IF(B154&lt;&gt;0,D154/B154,"-")</f>
        <v>1.2602368663608707</v>
      </c>
      <c r="F154" s="39">
        <f>D154/C154</f>
        <v>0.47970519139409279</v>
      </c>
    </row>
    <row r="155" spans="1:6" x14ac:dyDescent="0.25">
      <c r="A155" s="11"/>
      <c r="B155" s="11"/>
      <c r="C155" s="11"/>
      <c r="D155" s="11"/>
      <c r="E155" s="11"/>
      <c r="F155" s="11"/>
    </row>
    <row r="156" spans="1:6" x14ac:dyDescent="0.25">
      <c r="A156" s="11"/>
      <c r="B156" s="11"/>
      <c r="C156" s="11"/>
      <c r="D156" s="11"/>
      <c r="E156" s="11"/>
      <c r="F156" s="11"/>
    </row>
    <row r="157" spans="1:6" x14ac:dyDescent="0.25">
      <c r="C157" s="24"/>
    </row>
  </sheetData>
  <mergeCells count="5">
    <mergeCell ref="A2:F2"/>
    <mergeCell ref="A3:F3"/>
    <mergeCell ref="A1:F1"/>
    <mergeCell ref="A110:F110"/>
    <mergeCell ref="A147:F147"/>
  </mergeCells>
  <pageMargins left="0.39370078740157499" right="0.39370078740157499" top="0.39370078740157499" bottom="0.511811023622047" header="0" footer="0.31496062992126"/>
  <pageSetup paperSize="9" scale="54" fitToHeight="0" orientation="portrait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7" activePane="bottomLeft" state="frozen"/>
      <selection pane="bottomLeft" activeCell="C35" sqref="C35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  <col min="5" max="6" width="15" style="1" customWidth="1"/>
  </cols>
  <sheetData>
    <row r="1" spans="1:6" s="5" customFormat="1" ht="30" customHeight="1" x14ac:dyDescent="0.25">
      <c r="A1" s="142" t="s">
        <v>2</v>
      </c>
      <c r="B1" s="142"/>
      <c r="C1" s="142"/>
      <c r="D1" s="142"/>
      <c r="E1" s="142"/>
      <c r="F1" s="142"/>
    </row>
    <row r="2" spans="1:6" s="5" customFormat="1" ht="30" customHeight="1" x14ac:dyDescent="0.25">
      <c r="A2" s="142" t="s">
        <v>130</v>
      </c>
      <c r="B2" s="142"/>
      <c r="C2" s="142"/>
      <c r="D2" s="142"/>
      <c r="E2" s="142"/>
      <c r="F2" s="142"/>
    </row>
    <row r="3" spans="1:6" s="6" customFormat="1" ht="24.95" customHeight="1" x14ac:dyDescent="0.3">
      <c r="A3" s="142" t="s">
        <v>131</v>
      </c>
      <c r="B3" s="142"/>
      <c r="C3" s="142"/>
      <c r="D3" s="142"/>
      <c r="E3" s="142"/>
      <c r="F3" s="142"/>
    </row>
    <row r="4" spans="1:6" s="7" customFormat="1" ht="24.95" customHeight="1" x14ac:dyDescent="0.25">
      <c r="A4" s="8" t="s">
        <v>132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ht="20.100000000000001" customHeight="1" x14ac:dyDescent="0.25">
      <c r="A7" s="37" t="s">
        <v>55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e">
        <f>IF(#REF!&lt;&gt;0,D7/#REF!,"-")</f>
        <v>#REF!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133</v>
      </c>
      <c r="B10" s="9"/>
      <c r="C10" s="9"/>
      <c r="D10" s="9"/>
      <c r="E10" s="9"/>
      <c r="F10" s="9"/>
    </row>
    <row r="11" spans="1:6" ht="57.6" customHeight="1" x14ac:dyDescent="0.25">
      <c r="A11" s="40" t="s">
        <v>30</v>
      </c>
      <c r="B11" s="10" t="s">
        <v>6</v>
      </c>
      <c r="C11" s="10" t="s">
        <v>7</v>
      </c>
      <c r="D11" s="10" t="s">
        <v>8</v>
      </c>
      <c r="E11" s="10" t="s">
        <v>9</v>
      </c>
      <c r="F11" s="10" t="s">
        <v>10</v>
      </c>
    </row>
    <row r="12" spans="1:6" s="11" customFormat="1" ht="15.95" customHeight="1" x14ac:dyDescent="0.25">
      <c r="A12" s="12" t="s">
        <v>11</v>
      </c>
      <c r="B12" s="12">
        <f>COLUMN()</f>
        <v>2</v>
      </c>
      <c r="C12" s="12">
        <v>3</v>
      </c>
      <c r="D12" s="12">
        <f>COLUMN()</f>
        <v>4</v>
      </c>
      <c r="E12" s="12" t="str">
        <f>_xlfn.CONCAT(TEXT(COLUMN(),"@")," (",TEXT(D12,"@")," / ",TEXT(B12,"@"),")")</f>
        <v>5 (4 / 2)</v>
      </c>
      <c r="F12" s="12" t="str">
        <f>_xlfn.CONCAT(TEXT(COLUMN(),"@")," (",TEXT(D12,"@")," / ",TEXT(C12,"@"),")")</f>
        <v>6 (4 / 3)</v>
      </c>
    </row>
    <row r="13" spans="1:6" ht="20.100000000000001" customHeight="1" x14ac:dyDescent="0.25">
      <c r="A13" s="37" t="s">
        <v>55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IF(B13&lt;&gt;0,D13/B13,"-")</f>
        <v>-</v>
      </c>
      <c r="F13" s="39" t="e">
        <f>IF(#REF!&lt;&gt;0,D13/#REF!,"-")</f>
        <v>#REF!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142" t="s">
        <v>134</v>
      </c>
      <c r="B20" s="142"/>
      <c r="C20" s="142"/>
      <c r="D20" s="142"/>
      <c r="E20" s="142"/>
      <c r="F20" s="142"/>
    </row>
    <row r="21" spans="1:6" s="7" customFormat="1" ht="24.95" customHeight="1" x14ac:dyDescent="0.25">
      <c r="A21" s="8" t="s">
        <v>132</v>
      </c>
      <c r="B21" s="9"/>
      <c r="C21" s="9"/>
      <c r="D21" s="9"/>
      <c r="E21" s="9"/>
      <c r="F21" s="9"/>
    </row>
    <row r="22" spans="1:6" ht="57.6" customHeight="1" x14ac:dyDescent="0.25">
      <c r="A22" s="10" t="s">
        <v>30</v>
      </c>
      <c r="B22" s="10" t="s">
        <v>6</v>
      </c>
      <c r="C22" s="10" t="s">
        <v>7</v>
      </c>
      <c r="D22" s="10" t="s">
        <v>8</v>
      </c>
      <c r="E22" s="10" t="s">
        <v>9</v>
      </c>
      <c r="F22" s="10" t="s">
        <v>10</v>
      </c>
    </row>
    <row r="23" spans="1:6" s="11" customFormat="1" ht="15.95" customHeight="1" x14ac:dyDescent="0.25">
      <c r="A23" s="12" t="s">
        <v>11</v>
      </c>
      <c r="B23" s="12">
        <f>COLUMN()</f>
        <v>2</v>
      </c>
      <c r="C23" s="12">
        <f>COLUMN()</f>
        <v>3</v>
      </c>
      <c r="D23" s="12">
        <f>COLUMN()</f>
        <v>4</v>
      </c>
      <c r="E23" s="12" t="str">
        <f>_xlfn.CONCAT(TEXT(COLUMN(),"@")," (",TEXT(D23,"@")," / ",TEXT(B23,"@"),")")</f>
        <v>5 (4 / 2)</v>
      </c>
      <c r="F23" s="12" t="str">
        <f>_xlfn.CONCAT(TEXT(COLUMN(),"@")," (",TEXT(D23,"@")," / ",TEXT(C23,"@"),")")</f>
        <v>6 (4 / 3)</v>
      </c>
    </row>
    <row r="24" spans="1:6" ht="20.100000000000001" customHeight="1" x14ac:dyDescent="0.25">
      <c r="A24" s="37" t="s">
        <v>55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e">
        <f>IF(#REF!&lt;&gt;0,D24/#REF!,"-")</f>
        <v>#REF!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133</v>
      </c>
      <c r="B27" s="9"/>
      <c r="C27" s="9"/>
      <c r="D27" s="9"/>
      <c r="E27" s="9"/>
      <c r="F27" s="9"/>
    </row>
    <row r="28" spans="1:6" ht="57.6" customHeight="1" x14ac:dyDescent="0.25">
      <c r="A28" s="40" t="s">
        <v>30</v>
      </c>
      <c r="B28" s="10" t="s">
        <v>6</v>
      </c>
      <c r="C28" s="10" t="s">
        <v>7</v>
      </c>
      <c r="D28" s="10" t="s">
        <v>8</v>
      </c>
      <c r="E28" s="10" t="s">
        <v>9</v>
      </c>
      <c r="F28" s="10" t="s">
        <v>10</v>
      </c>
    </row>
    <row r="29" spans="1:6" s="11" customFormat="1" ht="15.95" customHeight="1" x14ac:dyDescent="0.25">
      <c r="A29" s="12" t="s">
        <v>11</v>
      </c>
      <c r="B29" s="12">
        <f>COLUMN()</f>
        <v>2</v>
      </c>
      <c r="C29" s="12">
        <f>COLUMN()</f>
        <v>3</v>
      </c>
      <c r="D29" s="12">
        <f>COLUMN()</f>
        <v>4</v>
      </c>
      <c r="E29" s="12" t="str">
        <f>_xlfn.CONCAT(TEXT(COLUMN(),"@")," (",TEXT(D29,"@")," / ",TEXT(B29,"@"),")")</f>
        <v>5 (4 / 2)</v>
      </c>
      <c r="F29" s="12" t="str">
        <f>_xlfn.CONCAT(TEXT(COLUMN(),"@")," (",TEXT(D29,"@")," / ",TEXT(C29,"@"),")")</f>
        <v>6 (4 / 3)</v>
      </c>
    </row>
    <row r="30" spans="1:6" ht="20.100000000000001" customHeight="1" x14ac:dyDescent="0.25">
      <c r="A30" s="37" t="s">
        <v>55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IF(B30&lt;&gt;0,D30/B30,"-")</f>
        <v>-</v>
      </c>
      <c r="F30" s="39" t="e">
        <f>IF(#REF!&lt;&gt;0,D30/#REF!,"-")</f>
        <v>#REF!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511811023622047" header="0" footer="0.31496062992126"/>
  <pageSetup paperSize="9" scale="58" fitToHeight="0" orientation="portrait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6"/>
  <sheetViews>
    <sheetView zoomScaleNormal="100" workbookViewId="0">
      <pane ySplit="5" topLeftCell="A120" activePane="bottomLeft" state="frozen"/>
      <selection pane="bottomLeft" activeCell="B110" sqref="B110"/>
    </sheetView>
  </sheetViews>
  <sheetFormatPr defaultColWidth="9.140625" defaultRowHeight="15" x14ac:dyDescent="0.25"/>
  <cols>
    <col min="1" max="1" width="73.7109375" style="1" customWidth="1"/>
    <col min="2" max="3" width="19.7109375" style="1" customWidth="1"/>
    <col min="4" max="4" width="15" style="1" customWidth="1"/>
    <col min="5" max="5" width="10.5703125" bestFit="1" customWidth="1"/>
    <col min="6" max="6" width="14.140625" customWidth="1"/>
  </cols>
  <sheetData>
    <row r="1" spans="1:6" s="5" customFormat="1" ht="30" customHeight="1" x14ac:dyDescent="0.25">
      <c r="A1" s="142" t="s">
        <v>135</v>
      </c>
      <c r="B1" s="142"/>
      <c r="C1" s="142"/>
      <c r="D1" s="142"/>
    </row>
    <row r="2" spans="1:6" s="6" customFormat="1" ht="24.95" customHeight="1" x14ac:dyDescent="0.3">
      <c r="A2" s="142" t="s">
        <v>136</v>
      </c>
      <c r="B2" s="142"/>
      <c r="C2" s="142"/>
      <c r="D2" s="142"/>
    </row>
    <row r="3" spans="1:6" s="7" customFormat="1" ht="24.95" customHeight="1" x14ac:dyDescent="0.25">
      <c r="A3" s="8" t="s">
        <v>137</v>
      </c>
      <c r="B3" s="9"/>
      <c r="C3" s="9"/>
      <c r="D3" s="9"/>
    </row>
    <row r="4" spans="1:6" ht="57.6" customHeight="1" x14ac:dyDescent="0.25">
      <c r="A4" s="40" t="s">
        <v>30</v>
      </c>
      <c r="B4" s="10" t="s">
        <v>7</v>
      </c>
      <c r="C4" s="10" t="s">
        <v>8</v>
      </c>
      <c r="D4" s="10" t="s">
        <v>10</v>
      </c>
    </row>
    <row r="5" spans="1:6" s="11" customFormat="1" ht="15.95" customHeight="1" x14ac:dyDescent="0.25">
      <c r="A5" s="12" t="s">
        <v>11</v>
      </c>
      <c r="B5" s="12">
        <v>2</v>
      </c>
      <c r="C5" s="12">
        <f>COLUMN()</f>
        <v>3</v>
      </c>
      <c r="D5" s="12" t="str">
        <f>_xlfn.CONCAT(TEXT(COLUMN(),"@")," (",TEXT(C5,"@")," / ",TEXT(B5,"@"),")")</f>
        <v>4 (3 / 2)</v>
      </c>
    </row>
    <row r="6" spans="1:6" x14ac:dyDescent="0.25">
      <c r="A6" s="25" t="s">
        <v>128</v>
      </c>
      <c r="B6" s="26">
        <v>2074806.46</v>
      </c>
      <c r="C6" s="26">
        <f>C7</f>
        <v>995295.43</v>
      </c>
      <c r="D6" s="27">
        <f>C6/B6</f>
        <v>0.47970519139409279</v>
      </c>
    </row>
    <row r="7" spans="1:6" x14ac:dyDescent="0.25">
      <c r="A7" s="28" t="s">
        <v>129</v>
      </c>
      <c r="B7" s="29">
        <v>2074806.46</v>
      </c>
      <c r="C7" s="29">
        <f>C9+C10+C11+C12+C13</f>
        <v>995295.43</v>
      </c>
      <c r="D7" s="30">
        <f>C7/B7</f>
        <v>0.47970519139409279</v>
      </c>
    </row>
    <row r="8" spans="1:6" x14ac:dyDescent="0.25">
      <c r="A8" s="41" t="s">
        <v>138</v>
      </c>
      <c r="B8" s="42"/>
      <c r="C8" s="42"/>
      <c r="D8" s="42"/>
    </row>
    <row r="9" spans="1:6" x14ac:dyDescent="0.25">
      <c r="A9" s="43" t="s">
        <v>139</v>
      </c>
      <c r="B9" s="44" t="s">
        <v>140</v>
      </c>
      <c r="C9" s="66">
        <f>C16+C40</f>
        <v>620177.2300000001</v>
      </c>
      <c r="D9" s="46">
        <f t="shared" ref="D9:D18" si="0">C9/B9</f>
        <v>0.38649476511572839</v>
      </c>
    </row>
    <row r="10" spans="1:6" x14ac:dyDescent="0.25">
      <c r="A10" s="43" t="s">
        <v>141</v>
      </c>
      <c r="B10" s="44" t="s">
        <v>142</v>
      </c>
      <c r="C10" s="45" t="s">
        <v>240</v>
      </c>
      <c r="D10" s="46">
        <f t="shared" si="0"/>
        <v>6.7743411764705871E-2</v>
      </c>
      <c r="F10" s="115"/>
    </row>
    <row r="11" spans="1:6" x14ac:dyDescent="0.25">
      <c r="A11" s="43" t="s">
        <v>143</v>
      </c>
      <c r="B11" s="44" t="s">
        <v>144</v>
      </c>
      <c r="C11" s="45" t="s">
        <v>242</v>
      </c>
      <c r="D11" s="46">
        <f t="shared" si="0"/>
        <v>0.64334470914127428</v>
      </c>
    </row>
    <row r="12" spans="1:6" x14ac:dyDescent="0.25">
      <c r="A12" s="43" t="s">
        <v>145</v>
      </c>
      <c r="B12" s="44" t="s">
        <v>146</v>
      </c>
      <c r="C12" s="45" t="s">
        <v>241</v>
      </c>
      <c r="D12" s="46">
        <f t="shared" si="0"/>
        <v>5.4205299163250844</v>
      </c>
    </row>
    <row r="13" spans="1:6" x14ac:dyDescent="0.25">
      <c r="A13" s="43" t="s">
        <v>147</v>
      </c>
      <c r="B13" s="44" t="s">
        <v>148</v>
      </c>
      <c r="C13" s="45" t="s">
        <v>212</v>
      </c>
      <c r="D13" s="116" t="e">
        <f t="shared" si="0"/>
        <v>#DIV/0!</v>
      </c>
    </row>
    <row r="14" spans="1:6" x14ac:dyDescent="0.25">
      <c r="A14" s="31" t="s">
        <v>149</v>
      </c>
      <c r="B14" s="32">
        <v>2074806.46</v>
      </c>
      <c r="C14" s="32">
        <f>C15+C39+C62</f>
        <v>995295.42999999993</v>
      </c>
      <c r="D14" s="33">
        <f t="shared" si="0"/>
        <v>0.47970519139409273</v>
      </c>
    </row>
    <row r="15" spans="1:6" x14ac:dyDescent="0.25">
      <c r="A15" s="47" t="s">
        <v>150</v>
      </c>
      <c r="B15" s="48">
        <v>980609</v>
      </c>
      <c r="C15" s="48">
        <f>SUBTOTAL(9,C18:C38)</f>
        <v>465406.72000000003</v>
      </c>
      <c r="D15" s="49">
        <f t="shared" si="0"/>
        <v>0.47460988018670036</v>
      </c>
    </row>
    <row r="16" spans="1:6" x14ac:dyDescent="0.25">
      <c r="A16" s="50" t="s">
        <v>151</v>
      </c>
      <c r="B16" s="51">
        <v>980609</v>
      </c>
      <c r="C16" s="51">
        <f>C17+C21+C37</f>
        <v>465406.72000000009</v>
      </c>
      <c r="D16" s="52">
        <f t="shared" si="0"/>
        <v>0.47460988018670042</v>
      </c>
      <c r="F16" s="64"/>
    </row>
    <row r="17" spans="1:6" x14ac:dyDescent="0.25">
      <c r="A17" s="53" t="s">
        <v>152</v>
      </c>
      <c r="B17" s="54">
        <v>826366</v>
      </c>
      <c r="C17" s="54">
        <f>SUBTOTAL(9,C18:C20)</f>
        <v>354588.85000000003</v>
      </c>
      <c r="D17" s="55">
        <f t="shared" si="0"/>
        <v>0.42909419070968557</v>
      </c>
    </row>
    <row r="18" spans="1:6" x14ac:dyDescent="0.25">
      <c r="A18" s="34" t="s">
        <v>153</v>
      </c>
      <c r="B18" s="35">
        <v>703546</v>
      </c>
      <c r="C18" s="35">
        <v>302975.90000000002</v>
      </c>
      <c r="D18" s="36">
        <f t="shared" si="0"/>
        <v>0.43064120896146096</v>
      </c>
      <c r="E18" s="64"/>
    </row>
    <row r="19" spans="1:6" x14ac:dyDescent="0.25">
      <c r="A19" s="34" t="s">
        <v>154</v>
      </c>
      <c r="B19" s="35">
        <v>22960</v>
      </c>
      <c r="C19" s="35">
        <v>10800</v>
      </c>
      <c r="D19" s="36">
        <f t="shared" ref="D19:D20" si="1">C19/B19</f>
        <v>0.47038327526132406</v>
      </c>
    </row>
    <row r="20" spans="1:6" x14ac:dyDescent="0.25">
      <c r="A20" s="34" t="s">
        <v>155</v>
      </c>
      <c r="B20" s="35">
        <v>99860</v>
      </c>
      <c r="C20" s="35">
        <v>40812.949999999997</v>
      </c>
      <c r="D20" s="36">
        <f t="shared" si="1"/>
        <v>0.40870168235529741</v>
      </c>
    </row>
    <row r="21" spans="1:6" x14ac:dyDescent="0.25">
      <c r="A21" s="53" t="s">
        <v>156</v>
      </c>
      <c r="B21" s="54">
        <v>153243</v>
      </c>
      <c r="C21" s="54">
        <f>SUBTOTAL(9,C22:C36)</f>
        <v>110005.73000000001</v>
      </c>
      <c r="D21" s="55">
        <f>C21/B21</f>
        <v>0.71785158212773181</v>
      </c>
      <c r="E21" s="64"/>
      <c r="F21" s="64"/>
    </row>
    <row r="22" spans="1:6" x14ac:dyDescent="0.25">
      <c r="A22" s="34" t="s">
        <v>157</v>
      </c>
      <c r="B22" s="35">
        <v>150</v>
      </c>
      <c r="C22" s="35">
        <v>146.1</v>
      </c>
      <c r="D22" s="36">
        <f>C22/B22</f>
        <v>0.97399999999999998</v>
      </c>
    </row>
    <row r="23" spans="1:6" x14ac:dyDescent="0.25">
      <c r="A23" s="34" t="s">
        <v>158</v>
      </c>
      <c r="B23" s="35">
        <v>63083</v>
      </c>
      <c r="C23" s="35">
        <v>20027.259999999998</v>
      </c>
      <c r="D23" s="36">
        <f t="shared" ref="D23:D36" si="2">C23/B23</f>
        <v>0.31747475548087439</v>
      </c>
    </row>
    <row r="24" spans="1:6" x14ac:dyDescent="0.25">
      <c r="A24" s="34" t="s">
        <v>159</v>
      </c>
      <c r="B24" s="35">
        <v>560</v>
      </c>
      <c r="C24" s="35">
        <v>619.51</v>
      </c>
      <c r="D24" s="36">
        <f t="shared" si="2"/>
        <v>1.106267857142857</v>
      </c>
    </row>
    <row r="25" spans="1:6" x14ac:dyDescent="0.25">
      <c r="A25" s="34" t="s">
        <v>160</v>
      </c>
      <c r="B25" s="35">
        <v>5600</v>
      </c>
      <c r="C25" s="35">
        <v>5043.22</v>
      </c>
      <c r="D25" s="36">
        <f t="shared" si="2"/>
        <v>0.90057500000000001</v>
      </c>
    </row>
    <row r="26" spans="1:6" x14ac:dyDescent="0.25">
      <c r="A26" s="34" t="s">
        <v>161</v>
      </c>
      <c r="B26" s="35">
        <v>14800</v>
      </c>
      <c r="C26" s="35">
        <v>15471.21</v>
      </c>
      <c r="D26" s="36">
        <f t="shared" si="2"/>
        <v>1.0453520270270269</v>
      </c>
    </row>
    <row r="27" spans="1:6" x14ac:dyDescent="0.25">
      <c r="A27" s="34" t="s">
        <v>162</v>
      </c>
      <c r="B27" s="35">
        <v>2400</v>
      </c>
      <c r="C27" s="35">
        <v>866.66</v>
      </c>
      <c r="D27" s="36">
        <f t="shared" si="2"/>
        <v>0.36110833333333331</v>
      </c>
    </row>
    <row r="28" spans="1:6" x14ac:dyDescent="0.25">
      <c r="A28" s="34" t="s">
        <v>163</v>
      </c>
      <c r="B28" s="35">
        <v>100</v>
      </c>
      <c r="C28" s="35">
        <v>0</v>
      </c>
      <c r="D28" s="36">
        <f t="shared" si="2"/>
        <v>0</v>
      </c>
    </row>
    <row r="29" spans="1:6" x14ac:dyDescent="0.25">
      <c r="A29" s="34" t="s">
        <v>164</v>
      </c>
      <c r="B29" s="35">
        <v>3800</v>
      </c>
      <c r="C29" s="35">
        <v>2681.46</v>
      </c>
      <c r="D29" s="36">
        <f t="shared" si="2"/>
        <v>0.70564736842105269</v>
      </c>
    </row>
    <row r="30" spans="1:6" x14ac:dyDescent="0.25">
      <c r="A30" s="34" t="s">
        <v>165</v>
      </c>
      <c r="B30" s="35">
        <v>8800</v>
      </c>
      <c r="C30" s="35">
        <v>12079.24</v>
      </c>
      <c r="D30" s="36">
        <f t="shared" si="2"/>
        <v>1.3726409090909091</v>
      </c>
    </row>
    <row r="31" spans="1:6" x14ac:dyDescent="0.25">
      <c r="A31" s="34" t="s">
        <v>166</v>
      </c>
      <c r="B31" s="35">
        <v>750</v>
      </c>
      <c r="C31" s="35">
        <v>569.75</v>
      </c>
      <c r="D31" s="36">
        <f t="shared" si="2"/>
        <v>0.75966666666666671</v>
      </c>
    </row>
    <row r="32" spans="1:6" x14ac:dyDescent="0.25">
      <c r="A32" s="34" t="s">
        <v>167</v>
      </c>
      <c r="B32" s="35">
        <v>2300</v>
      </c>
      <c r="C32" s="35">
        <v>2194.7399999999998</v>
      </c>
      <c r="D32" s="36">
        <f t="shared" si="2"/>
        <v>0.95423478260869554</v>
      </c>
    </row>
    <row r="33" spans="1:6" x14ac:dyDescent="0.25">
      <c r="A33" s="34" t="s">
        <v>168</v>
      </c>
      <c r="B33" s="35">
        <v>700</v>
      </c>
      <c r="C33" s="35">
        <v>0</v>
      </c>
      <c r="D33" s="36">
        <f t="shared" si="2"/>
        <v>0</v>
      </c>
    </row>
    <row r="34" spans="1:6" x14ac:dyDescent="0.25">
      <c r="A34" s="34" t="s">
        <v>169</v>
      </c>
      <c r="B34" s="35">
        <v>800</v>
      </c>
      <c r="C34" s="35">
        <v>1268.03</v>
      </c>
      <c r="D34" s="36">
        <f t="shared" si="2"/>
        <v>1.5850374999999999</v>
      </c>
    </row>
    <row r="35" spans="1:6" x14ac:dyDescent="0.25">
      <c r="A35" s="34" t="s">
        <v>170</v>
      </c>
      <c r="B35" s="35">
        <v>48800</v>
      </c>
      <c r="C35" s="35">
        <v>48799.48</v>
      </c>
      <c r="D35" s="36">
        <f t="shared" si="2"/>
        <v>0.99998934426229513</v>
      </c>
    </row>
    <row r="36" spans="1:6" x14ac:dyDescent="0.25">
      <c r="A36" s="34" t="s">
        <v>171</v>
      </c>
      <c r="B36" s="35">
        <v>600</v>
      </c>
      <c r="C36" s="35">
        <v>239.07</v>
      </c>
      <c r="D36" s="36">
        <f t="shared" si="2"/>
        <v>0.39844999999999997</v>
      </c>
    </row>
    <row r="37" spans="1:6" x14ac:dyDescent="0.25">
      <c r="A37" s="53" t="s">
        <v>172</v>
      </c>
      <c r="B37" s="54">
        <v>1000</v>
      </c>
      <c r="C37" s="54">
        <f>SUBTOTAL(9,C38:C38)</f>
        <v>812.14</v>
      </c>
      <c r="D37" s="55">
        <f t="shared" ref="D37:D42" si="3">C37/B37</f>
        <v>0.81213999999999997</v>
      </c>
    </row>
    <row r="38" spans="1:6" x14ac:dyDescent="0.25">
      <c r="A38" s="34" t="s">
        <v>173</v>
      </c>
      <c r="B38" s="35">
        <v>1000</v>
      </c>
      <c r="C38" s="35">
        <v>812.14</v>
      </c>
      <c r="D38" s="36">
        <f t="shared" si="3"/>
        <v>0.81213999999999997</v>
      </c>
    </row>
    <row r="39" spans="1:6" x14ac:dyDescent="0.25">
      <c r="A39" s="47" t="s">
        <v>174</v>
      </c>
      <c r="B39" s="48">
        <v>624011</v>
      </c>
      <c r="C39" s="48">
        <f>SUBTOTAL(9,C42:C61)</f>
        <v>154770.51</v>
      </c>
      <c r="D39" s="49">
        <f t="shared" si="3"/>
        <v>0.24802529122082786</v>
      </c>
    </row>
    <row r="40" spans="1:6" x14ac:dyDescent="0.25">
      <c r="A40" s="50" t="s">
        <v>151</v>
      </c>
      <c r="B40" s="51">
        <v>624011</v>
      </c>
      <c r="C40" s="51">
        <f>SUBTOTAL(9,C42:C61)</f>
        <v>154770.51</v>
      </c>
      <c r="D40" s="52">
        <f t="shared" si="3"/>
        <v>0.24802529122082786</v>
      </c>
    </row>
    <row r="41" spans="1:6" x14ac:dyDescent="0.25">
      <c r="A41" s="53" t="s">
        <v>156</v>
      </c>
      <c r="B41" s="54">
        <v>258143</v>
      </c>
      <c r="C41" s="54">
        <f>SUBTOTAL(9,C42:C53)</f>
        <v>75171.77</v>
      </c>
      <c r="D41" s="55">
        <f t="shared" si="3"/>
        <v>0.2912020469274782</v>
      </c>
    </row>
    <row r="42" spans="1:6" x14ac:dyDescent="0.25">
      <c r="A42" s="34" t="s">
        <v>157</v>
      </c>
      <c r="B42" s="35">
        <v>15598</v>
      </c>
      <c r="C42" s="35">
        <v>13248.44</v>
      </c>
      <c r="D42" s="36">
        <f t="shared" si="3"/>
        <v>0.849367867675343</v>
      </c>
      <c r="F42" s="64"/>
    </row>
    <row r="43" spans="1:6" x14ac:dyDescent="0.25">
      <c r="A43" s="34" t="s">
        <v>160</v>
      </c>
      <c r="B43" s="35">
        <v>21747</v>
      </c>
      <c r="C43" s="35">
        <v>116.67</v>
      </c>
      <c r="D43" s="36">
        <f t="shared" ref="D43:D53" si="4">C43/B43</f>
        <v>5.3648779141950613E-3</v>
      </c>
    </row>
    <row r="44" spans="1:6" x14ac:dyDescent="0.25">
      <c r="A44" s="34" t="s">
        <v>162</v>
      </c>
      <c r="B44" s="35">
        <v>19467</v>
      </c>
      <c r="C44" s="35">
        <v>11441.73</v>
      </c>
      <c r="D44" s="36">
        <f t="shared" si="4"/>
        <v>0.58775003852673757</v>
      </c>
    </row>
    <row r="45" spans="1:6" x14ac:dyDescent="0.25">
      <c r="A45" s="34" t="s">
        <v>163</v>
      </c>
      <c r="B45" s="35">
        <v>0</v>
      </c>
      <c r="C45" s="35">
        <v>0</v>
      </c>
      <c r="D45" s="36" t="e">
        <f t="shared" si="4"/>
        <v>#DIV/0!</v>
      </c>
    </row>
    <row r="46" spans="1:6" x14ac:dyDescent="0.25">
      <c r="A46" s="34" t="s">
        <v>164</v>
      </c>
      <c r="B46" s="35">
        <v>1700</v>
      </c>
      <c r="C46" s="35">
        <v>690</v>
      </c>
      <c r="D46" s="36">
        <f t="shared" si="4"/>
        <v>0.40588235294117647</v>
      </c>
      <c r="F46" s="64"/>
    </row>
    <row r="47" spans="1:6" x14ac:dyDescent="0.25">
      <c r="A47" s="34" t="s">
        <v>165</v>
      </c>
      <c r="B47" s="35">
        <v>62688</v>
      </c>
      <c r="C47" s="35">
        <v>0</v>
      </c>
      <c r="D47" s="36">
        <f t="shared" si="4"/>
        <v>0</v>
      </c>
    </row>
    <row r="48" spans="1:6" x14ac:dyDescent="0.25">
      <c r="A48" s="34" t="s">
        <v>166</v>
      </c>
      <c r="B48" s="35">
        <v>21184</v>
      </c>
      <c r="C48" s="35">
        <v>10510.99</v>
      </c>
      <c r="D48" s="36">
        <f t="shared" si="4"/>
        <v>0.49617588746223562</v>
      </c>
    </row>
    <row r="49" spans="1:5" x14ac:dyDescent="0.25">
      <c r="A49" s="34" t="s">
        <v>168</v>
      </c>
      <c r="B49" s="35">
        <v>68259</v>
      </c>
      <c r="C49" s="35">
        <v>13649.29</v>
      </c>
      <c r="D49" s="36">
        <f t="shared" si="4"/>
        <v>0.19996322829223986</v>
      </c>
    </row>
    <row r="50" spans="1:5" x14ac:dyDescent="0.25">
      <c r="A50" s="34" t="s">
        <v>169</v>
      </c>
      <c r="B50" s="35">
        <v>4000</v>
      </c>
      <c r="C50" s="35">
        <v>0</v>
      </c>
      <c r="D50" s="36">
        <f t="shared" si="4"/>
        <v>0</v>
      </c>
    </row>
    <row r="51" spans="1:5" x14ac:dyDescent="0.25">
      <c r="A51" s="34" t="s">
        <v>170</v>
      </c>
      <c r="B51" s="35">
        <v>33800</v>
      </c>
      <c r="C51" s="35">
        <v>24310.91</v>
      </c>
      <c r="D51" s="36">
        <f t="shared" si="4"/>
        <v>0.71925769230769232</v>
      </c>
    </row>
    <row r="52" spans="1:5" x14ac:dyDescent="0.25">
      <c r="A52" s="34" t="s">
        <v>175</v>
      </c>
      <c r="B52" s="35">
        <v>2000</v>
      </c>
      <c r="C52" s="35">
        <v>300</v>
      </c>
      <c r="D52" s="36">
        <f t="shared" si="4"/>
        <v>0.15</v>
      </c>
    </row>
    <row r="53" spans="1:5" x14ac:dyDescent="0.25">
      <c r="A53" s="34" t="s">
        <v>171</v>
      </c>
      <c r="B53" s="35">
        <v>7700</v>
      </c>
      <c r="C53" s="35">
        <v>903.74</v>
      </c>
      <c r="D53" s="36">
        <f t="shared" si="4"/>
        <v>0.11736883116883116</v>
      </c>
    </row>
    <row r="54" spans="1:5" x14ac:dyDescent="0.25">
      <c r="A54" s="53" t="s">
        <v>176</v>
      </c>
      <c r="B54" s="54">
        <v>82637</v>
      </c>
      <c r="C54" s="54">
        <f>SUBTOTAL(9,C55:C59)</f>
        <v>41680.69</v>
      </c>
      <c r="D54" s="55">
        <f>C54/B54</f>
        <v>0.504382903541997</v>
      </c>
      <c r="E54" s="64"/>
    </row>
    <row r="55" spans="1:5" x14ac:dyDescent="0.25">
      <c r="A55" s="34" t="s">
        <v>177</v>
      </c>
      <c r="B55" s="35">
        <v>3200</v>
      </c>
      <c r="C55" s="35">
        <v>947.5</v>
      </c>
      <c r="D55" s="36">
        <f>C55/B55</f>
        <v>0.29609374999999999</v>
      </c>
    </row>
    <row r="56" spans="1:5" x14ac:dyDescent="0.25">
      <c r="A56" s="34" t="s">
        <v>178</v>
      </c>
      <c r="B56" s="35">
        <v>22454</v>
      </c>
      <c r="C56" s="35">
        <v>22454</v>
      </c>
      <c r="D56" s="36">
        <f t="shared" ref="D56:D59" si="5">C56/B56</f>
        <v>1</v>
      </c>
    </row>
    <row r="57" spans="1:5" x14ac:dyDescent="0.25">
      <c r="A57" s="34" t="s">
        <v>179</v>
      </c>
      <c r="B57" s="35">
        <v>11008</v>
      </c>
      <c r="C57" s="35">
        <v>18279.189999999999</v>
      </c>
      <c r="D57" s="36">
        <f t="shared" si="5"/>
        <v>1.6605368822674418</v>
      </c>
    </row>
    <row r="58" spans="1:5" x14ac:dyDescent="0.25">
      <c r="A58" s="34" t="s">
        <v>180</v>
      </c>
      <c r="B58" s="35">
        <v>45975</v>
      </c>
      <c r="C58" s="35">
        <v>0</v>
      </c>
      <c r="D58" s="36">
        <f t="shared" si="5"/>
        <v>0</v>
      </c>
    </row>
    <row r="59" spans="1:5" x14ac:dyDescent="0.25">
      <c r="A59" s="34" t="s">
        <v>181</v>
      </c>
      <c r="B59" s="35">
        <v>0</v>
      </c>
      <c r="C59" s="35">
        <v>0</v>
      </c>
      <c r="D59" s="36" t="e">
        <f t="shared" si="5"/>
        <v>#DIV/0!</v>
      </c>
    </row>
    <row r="60" spans="1:5" x14ac:dyDescent="0.25">
      <c r="A60" s="53" t="s">
        <v>182</v>
      </c>
      <c r="B60" s="54">
        <v>283231</v>
      </c>
      <c r="C60" s="54">
        <f>SUBTOTAL(9,C61:C61)</f>
        <v>37918.050000000003</v>
      </c>
      <c r="D60" s="55">
        <f t="shared" ref="D60:D66" si="6">C60/B60</f>
        <v>0.13387676490214703</v>
      </c>
    </row>
    <row r="61" spans="1:5" x14ac:dyDescent="0.25">
      <c r="A61" s="34" t="s">
        <v>183</v>
      </c>
      <c r="B61" s="35">
        <v>283231</v>
      </c>
      <c r="C61" s="35">
        <v>37918.050000000003</v>
      </c>
      <c r="D61" s="36">
        <f t="shared" si="6"/>
        <v>0.13387676490214703</v>
      </c>
    </row>
    <row r="62" spans="1:5" x14ac:dyDescent="0.25">
      <c r="A62" s="47" t="s">
        <v>184</v>
      </c>
      <c r="B62" s="48">
        <v>470186.46</v>
      </c>
      <c r="C62" s="48">
        <f>C63+C74+C119+C128</f>
        <v>375118.2</v>
      </c>
      <c r="D62" s="49">
        <f t="shared" si="6"/>
        <v>0.79780732095092655</v>
      </c>
    </row>
    <row r="63" spans="1:5" x14ac:dyDescent="0.25">
      <c r="A63" s="50" t="s">
        <v>185</v>
      </c>
      <c r="B63" s="51">
        <v>85000</v>
      </c>
      <c r="C63" s="51">
        <f>C64</f>
        <v>5758.19</v>
      </c>
      <c r="D63" s="52">
        <f t="shared" si="6"/>
        <v>6.7743411764705871E-2</v>
      </c>
    </row>
    <row r="64" spans="1:5" x14ac:dyDescent="0.25">
      <c r="A64" s="53" t="s">
        <v>156</v>
      </c>
      <c r="B64" s="54">
        <v>20000</v>
      </c>
      <c r="C64" s="54">
        <f>C66+C65</f>
        <v>5758.19</v>
      </c>
      <c r="D64" s="55">
        <f t="shared" si="6"/>
        <v>0.28790949999999998</v>
      </c>
    </row>
    <row r="65" spans="1:6" x14ac:dyDescent="0.25">
      <c r="A65" s="20" t="s">
        <v>205</v>
      </c>
      <c r="B65" s="60">
        <v>0</v>
      </c>
      <c r="C65" s="20">
        <v>80.61</v>
      </c>
      <c r="D65" s="60" t="e">
        <f t="shared" si="6"/>
        <v>#DIV/0!</v>
      </c>
    </row>
    <row r="66" spans="1:6" x14ac:dyDescent="0.25">
      <c r="A66" s="34" t="s">
        <v>165</v>
      </c>
      <c r="B66" s="35">
        <v>20000</v>
      </c>
      <c r="C66" s="35">
        <v>5677.58</v>
      </c>
      <c r="D66" s="36">
        <f t="shared" si="6"/>
        <v>0.28387899999999999</v>
      </c>
    </row>
    <row r="67" spans="1:6" x14ac:dyDescent="0.25">
      <c r="A67" s="120" t="s">
        <v>243</v>
      </c>
      <c r="B67" s="121"/>
      <c r="C67" s="121"/>
      <c r="D67" s="122"/>
    </row>
    <row r="68" spans="1:6" x14ac:dyDescent="0.25">
      <c r="A68" s="117" t="s">
        <v>176</v>
      </c>
      <c r="B68" s="118">
        <v>35000</v>
      </c>
      <c r="C68" s="118">
        <f>SUBTOTAL(9,C69:C71)</f>
        <v>0</v>
      </c>
      <c r="D68" s="119">
        <v>0</v>
      </c>
    </row>
    <row r="69" spans="1:6" x14ac:dyDescent="0.25">
      <c r="A69" s="120" t="s">
        <v>177</v>
      </c>
      <c r="B69" s="121">
        <v>15000</v>
      </c>
      <c r="C69" s="121">
        <v>0</v>
      </c>
      <c r="D69" s="122">
        <f>C69/B69</f>
        <v>0</v>
      </c>
    </row>
    <row r="70" spans="1:6" x14ac:dyDescent="0.25">
      <c r="A70" s="120" t="s">
        <v>178</v>
      </c>
      <c r="B70" s="121">
        <v>10000</v>
      </c>
      <c r="C70" s="121">
        <v>0</v>
      </c>
      <c r="D70" s="122">
        <f t="shared" ref="D70:D71" si="7">C70/B70</f>
        <v>0</v>
      </c>
    </row>
    <row r="71" spans="1:6" x14ac:dyDescent="0.25">
      <c r="A71" s="120" t="s">
        <v>180</v>
      </c>
      <c r="B71" s="121">
        <v>10000</v>
      </c>
      <c r="C71" s="121">
        <v>0</v>
      </c>
      <c r="D71" s="122">
        <f t="shared" si="7"/>
        <v>0</v>
      </c>
    </row>
    <row r="72" spans="1:6" x14ac:dyDescent="0.25">
      <c r="A72" s="53" t="s">
        <v>182</v>
      </c>
      <c r="B72" s="54">
        <v>30000</v>
      </c>
      <c r="C72" s="54">
        <f>SUBTOTAL(9,C73:C73)</f>
        <v>0</v>
      </c>
      <c r="D72" s="55">
        <v>0</v>
      </c>
    </row>
    <row r="73" spans="1:6" x14ac:dyDescent="0.25">
      <c r="A73" s="34" t="s">
        <v>183</v>
      </c>
      <c r="B73" s="35">
        <v>30000</v>
      </c>
      <c r="C73" s="35">
        <v>0</v>
      </c>
      <c r="D73" s="36">
        <f>C73/B73</f>
        <v>0</v>
      </c>
    </row>
    <row r="74" spans="1:6" x14ac:dyDescent="0.25">
      <c r="A74" s="50" t="s">
        <v>186</v>
      </c>
      <c r="B74" s="51">
        <v>361000</v>
      </c>
      <c r="C74" s="51">
        <f>C75+C80+C105+C111+C117</f>
        <v>232247.44</v>
      </c>
      <c r="D74" s="52">
        <f>C74/B74</f>
        <v>0.64334470914127428</v>
      </c>
    </row>
    <row r="75" spans="1:6" x14ac:dyDescent="0.25">
      <c r="A75" s="53" t="s">
        <v>152</v>
      </c>
      <c r="B75" s="54">
        <v>51590</v>
      </c>
      <c r="C75" s="54">
        <f>SUBTOTAL(9,C76:C79)</f>
        <v>13056.5</v>
      </c>
      <c r="D75" s="55">
        <f>C75/B75</f>
        <v>0.25308199263423142</v>
      </c>
    </row>
    <row r="76" spans="1:6" x14ac:dyDescent="0.25">
      <c r="A76" s="34" t="s">
        <v>153</v>
      </c>
      <c r="B76" s="35">
        <v>3000</v>
      </c>
      <c r="C76" s="35">
        <v>909.1</v>
      </c>
      <c r="D76" s="36">
        <f>C76/B76</f>
        <v>0.30303333333333332</v>
      </c>
      <c r="E76" s="64"/>
    </row>
    <row r="77" spans="1:6" x14ac:dyDescent="0.25">
      <c r="A77" s="34" t="s">
        <v>187</v>
      </c>
      <c r="B77" s="35">
        <v>20200</v>
      </c>
      <c r="C77" s="35">
        <v>10426.969999999999</v>
      </c>
      <c r="D77" s="36">
        <f t="shared" ref="D77:D79" si="8">C77/B77</f>
        <v>0.51618663366336626</v>
      </c>
    </row>
    <row r="78" spans="1:6" x14ac:dyDescent="0.25">
      <c r="A78" s="34" t="s">
        <v>154</v>
      </c>
      <c r="B78" s="35">
        <v>25890</v>
      </c>
      <c r="C78" s="35">
        <v>0</v>
      </c>
      <c r="D78" s="36">
        <f t="shared" si="8"/>
        <v>0</v>
      </c>
    </row>
    <row r="79" spans="1:6" x14ac:dyDescent="0.25">
      <c r="A79" s="34" t="s">
        <v>155</v>
      </c>
      <c r="B79" s="35">
        <v>2500</v>
      </c>
      <c r="C79" s="35">
        <v>1720.43</v>
      </c>
      <c r="D79" s="36">
        <f t="shared" si="8"/>
        <v>0.68817200000000001</v>
      </c>
    </row>
    <row r="80" spans="1:6" x14ac:dyDescent="0.25">
      <c r="A80" s="53" t="s">
        <v>156</v>
      </c>
      <c r="B80" s="54">
        <v>277000</v>
      </c>
      <c r="C80" s="54">
        <f>SUBTOTAL(9,C81:C104)</f>
        <v>167567</v>
      </c>
      <c r="D80" s="55">
        <f>C80/B80</f>
        <v>0.60493501805054151</v>
      </c>
      <c r="E80" s="64"/>
      <c r="F80" s="64"/>
    </row>
    <row r="81" spans="1:6" x14ac:dyDescent="0.25">
      <c r="A81" s="34" t="s">
        <v>157</v>
      </c>
      <c r="B81" s="35">
        <v>15000</v>
      </c>
      <c r="C81" s="35">
        <v>7840.2</v>
      </c>
      <c r="D81" s="36">
        <f>C81/B81</f>
        <v>0.52268000000000003</v>
      </c>
    </row>
    <row r="82" spans="1:6" x14ac:dyDescent="0.25">
      <c r="A82" s="34" t="s">
        <v>159</v>
      </c>
      <c r="B82" s="35">
        <v>10000</v>
      </c>
      <c r="C82" s="35">
        <v>9462.19</v>
      </c>
      <c r="D82" s="36">
        <f t="shared" ref="D82:D104" si="9">C82/B82</f>
        <v>0.94621900000000003</v>
      </c>
      <c r="F82" s="64"/>
    </row>
    <row r="83" spans="1:6" x14ac:dyDescent="0.25">
      <c r="A83" s="34" t="s">
        <v>188</v>
      </c>
      <c r="B83" s="35">
        <v>4000</v>
      </c>
      <c r="C83" s="35">
        <v>1334</v>
      </c>
      <c r="D83" s="36">
        <f t="shared" si="9"/>
        <v>0.33350000000000002</v>
      </c>
    </row>
    <row r="84" spans="1:6" x14ac:dyDescent="0.25">
      <c r="A84" s="34" t="s">
        <v>160</v>
      </c>
      <c r="B84" s="35">
        <v>8000</v>
      </c>
      <c r="C84" s="35">
        <v>5363.32</v>
      </c>
      <c r="D84" s="36">
        <f t="shared" si="9"/>
        <v>0.67041499999999998</v>
      </c>
    </row>
    <row r="85" spans="1:6" x14ac:dyDescent="0.25">
      <c r="A85" s="34" t="s">
        <v>189</v>
      </c>
      <c r="B85" s="35">
        <v>3000</v>
      </c>
      <c r="C85" s="35">
        <v>3667</v>
      </c>
      <c r="D85" s="36">
        <f t="shared" si="9"/>
        <v>1.2223333333333333</v>
      </c>
    </row>
    <row r="86" spans="1:6" x14ac:dyDescent="0.25">
      <c r="A86" s="34" t="s">
        <v>161</v>
      </c>
      <c r="B86" s="35">
        <v>30000</v>
      </c>
      <c r="C86" s="35">
        <v>18532.22</v>
      </c>
      <c r="D86" s="36">
        <f t="shared" si="9"/>
        <v>0.61774066666666672</v>
      </c>
    </row>
    <row r="87" spans="1:6" x14ac:dyDescent="0.25">
      <c r="A87" s="34" t="s">
        <v>162</v>
      </c>
      <c r="B87" s="35">
        <v>6000</v>
      </c>
      <c r="C87" s="35">
        <v>5125.7299999999996</v>
      </c>
      <c r="D87" s="36">
        <f t="shared" si="9"/>
        <v>0.85428833333333321</v>
      </c>
    </row>
    <row r="88" spans="1:6" x14ac:dyDescent="0.25">
      <c r="A88" s="34" t="s">
        <v>163</v>
      </c>
      <c r="B88" s="35">
        <v>4000</v>
      </c>
      <c r="C88" s="35">
        <v>3936.46</v>
      </c>
      <c r="D88" s="36">
        <f t="shared" si="9"/>
        <v>0.98411499999999996</v>
      </c>
    </row>
    <row r="89" spans="1:6" x14ac:dyDescent="0.25">
      <c r="A89" s="34" t="s">
        <v>190</v>
      </c>
      <c r="B89" s="35">
        <v>2000</v>
      </c>
      <c r="C89" s="35">
        <v>665.13</v>
      </c>
      <c r="D89" s="36">
        <f t="shared" si="9"/>
        <v>0.332565</v>
      </c>
    </row>
    <row r="90" spans="1:6" x14ac:dyDescent="0.25">
      <c r="A90" s="34" t="s">
        <v>164</v>
      </c>
      <c r="B90" s="35">
        <v>4000</v>
      </c>
      <c r="C90" s="35">
        <v>2264.9699999999998</v>
      </c>
      <c r="D90" s="36">
        <f t="shared" si="9"/>
        <v>0.56624249999999998</v>
      </c>
    </row>
    <row r="91" spans="1:6" x14ac:dyDescent="0.25">
      <c r="A91" s="34" t="s">
        <v>165</v>
      </c>
      <c r="B91" s="35">
        <v>20000</v>
      </c>
      <c r="C91" s="35">
        <v>18711.490000000002</v>
      </c>
      <c r="D91" s="36">
        <f t="shared" si="9"/>
        <v>0.93557450000000009</v>
      </c>
      <c r="F91" s="64"/>
    </row>
    <row r="92" spans="1:6" x14ac:dyDescent="0.25">
      <c r="A92" s="34" t="s">
        <v>166</v>
      </c>
      <c r="B92" s="35">
        <v>35000</v>
      </c>
      <c r="C92" s="35">
        <v>24665.279999999999</v>
      </c>
      <c r="D92" s="36">
        <f t="shared" si="9"/>
        <v>0.70472228571428563</v>
      </c>
    </row>
    <row r="93" spans="1:6" x14ac:dyDescent="0.25">
      <c r="A93" s="34" t="s">
        <v>167</v>
      </c>
      <c r="B93" s="35">
        <v>5000</v>
      </c>
      <c r="C93" s="35">
        <v>1359.03</v>
      </c>
      <c r="D93" s="36">
        <f t="shared" si="9"/>
        <v>0.27180599999999999</v>
      </c>
    </row>
    <row r="94" spans="1:6" x14ac:dyDescent="0.25">
      <c r="A94" s="34" t="s">
        <v>191</v>
      </c>
      <c r="B94" s="35">
        <v>2000</v>
      </c>
      <c r="C94" s="35">
        <v>2930</v>
      </c>
      <c r="D94" s="36">
        <f t="shared" si="9"/>
        <v>1.4650000000000001</v>
      </c>
    </row>
    <row r="95" spans="1:6" x14ac:dyDescent="0.25">
      <c r="A95" s="34" t="s">
        <v>168</v>
      </c>
      <c r="B95" s="35">
        <v>25000</v>
      </c>
      <c r="C95" s="35">
        <v>3439.03</v>
      </c>
      <c r="D95" s="36">
        <f t="shared" si="9"/>
        <v>0.13756119999999999</v>
      </c>
    </row>
    <row r="96" spans="1:6" x14ac:dyDescent="0.25">
      <c r="A96" s="34" t="s">
        <v>169</v>
      </c>
      <c r="B96" s="35">
        <v>20000</v>
      </c>
      <c r="C96" s="35">
        <v>15567.53</v>
      </c>
      <c r="D96" s="36">
        <f t="shared" si="9"/>
        <v>0.77837650000000003</v>
      </c>
    </row>
    <row r="97" spans="1:5" x14ac:dyDescent="0.25">
      <c r="A97" s="34" t="s">
        <v>170</v>
      </c>
      <c r="B97" s="35">
        <v>65000</v>
      </c>
      <c r="C97" s="35">
        <v>34057.69</v>
      </c>
      <c r="D97" s="36">
        <f t="shared" si="9"/>
        <v>0.52396446153846155</v>
      </c>
    </row>
    <row r="98" spans="1:5" x14ac:dyDescent="0.25">
      <c r="A98" s="34" t="s">
        <v>175</v>
      </c>
      <c r="B98" s="35">
        <v>1000</v>
      </c>
      <c r="C98" s="35">
        <v>202.95</v>
      </c>
      <c r="D98" s="36">
        <f t="shared" si="9"/>
        <v>0.20294999999999999</v>
      </c>
    </row>
    <row r="99" spans="1:5" x14ac:dyDescent="0.25">
      <c r="A99" s="34" t="s">
        <v>192</v>
      </c>
      <c r="B99" s="35">
        <v>5000</v>
      </c>
      <c r="C99" s="35">
        <v>1513.3</v>
      </c>
      <c r="D99" s="36">
        <f t="shared" si="9"/>
        <v>0.30265999999999998</v>
      </c>
    </row>
    <row r="100" spans="1:5" x14ac:dyDescent="0.25">
      <c r="A100" s="34" t="s">
        <v>171</v>
      </c>
      <c r="B100" s="35">
        <v>3500</v>
      </c>
      <c r="C100" s="35">
        <v>1823.03</v>
      </c>
      <c r="D100" s="36">
        <f t="shared" si="9"/>
        <v>0.52086571428571427</v>
      </c>
    </row>
    <row r="101" spans="1:5" x14ac:dyDescent="0.25">
      <c r="A101" s="34" t="s">
        <v>193</v>
      </c>
      <c r="B101" s="35">
        <v>5000</v>
      </c>
      <c r="C101" s="35">
        <v>2255.66</v>
      </c>
      <c r="D101" s="36">
        <f t="shared" si="9"/>
        <v>0.45113199999999998</v>
      </c>
    </row>
    <row r="102" spans="1:5" x14ac:dyDescent="0.25">
      <c r="A102" s="34" t="s">
        <v>194</v>
      </c>
      <c r="B102" s="35">
        <v>2000</v>
      </c>
      <c r="C102" s="35">
        <v>1344.86</v>
      </c>
      <c r="D102" s="36">
        <f t="shared" si="9"/>
        <v>0.67242999999999997</v>
      </c>
    </row>
    <row r="103" spans="1:5" x14ac:dyDescent="0.25">
      <c r="A103" s="34" t="s">
        <v>195</v>
      </c>
      <c r="B103" s="35">
        <v>1000</v>
      </c>
      <c r="C103" s="35">
        <v>210.15</v>
      </c>
      <c r="D103" s="36">
        <f t="shared" si="9"/>
        <v>0.21015</v>
      </c>
    </row>
    <row r="104" spans="1:5" x14ac:dyDescent="0.25">
      <c r="A104" s="34" t="s">
        <v>196</v>
      </c>
      <c r="B104" s="35">
        <v>1500</v>
      </c>
      <c r="C104" s="35">
        <v>1295.78</v>
      </c>
      <c r="D104" s="36">
        <f t="shared" si="9"/>
        <v>0.86385333333333336</v>
      </c>
    </row>
    <row r="105" spans="1:5" x14ac:dyDescent="0.25">
      <c r="A105" s="53" t="s">
        <v>172</v>
      </c>
      <c r="B105" s="54">
        <v>4010</v>
      </c>
      <c r="C105" s="54">
        <f>SUBTOTAL(9,C106:C107)</f>
        <v>1852.91</v>
      </c>
      <c r="D105" s="55">
        <f>C105/B105</f>
        <v>0.46207231920199504</v>
      </c>
    </row>
    <row r="106" spans="1:5" x14ac:dyDescent="0.25">
      <c r="A106" s="34" t="s">
        <v>173</v>
      </c>
      <c r="B106" s="35">
        <v>4000</v>
      </c>
      <c r="C106" s="35">
        <v>1852.91</v>
      </c>
      <c r="D106" s="36">
        <f>C106/B106</f>
        <v>0.46322750000000001</v>
      </c>
    </row>
    <row r="107" spans="1:5" x14ac:dyDescent="0.25">
      <c r="A107" s="34" t="s">
        <v>197</v>
      </c>
      <c r="B107" s="35">
        <v>10</v>
      </c>
      <c r="C107" s="35">
        <v>0</v>
      </c>
      <c r="D107" s="36">
        <f>C107/B107</f>
        <v>0</v>
      </c>
    </row>
    <row r="108" spans="1:5" x14ac:dyDescent="0.25">
      <c r="A108" s="53" t="s">
        <v>198</v>
      </c>
      <c r="B108" s="54">
        <v>3000</v>
      </c>
      <c r="C108" s="54">
        <f>SUBTOTAL(9,C109:C109)</f>
        <v>0</v>
      </c>
      <c r="D108" s="55">
        <v>0</v>
      </c>
    </row>
    <row r="109" spans="1:5" x14ac:dyDescent="0.25">
      <c r="A109" s="34" t="s">
        <v>199</v>
      </c>
      <c r="B109" s="35">
        <v>3000</v>
      </c>
      <c r="C109" s="35">
        <v>0</v>
      </c>
      <c r="D109" s="36">
        <f>C109/B109</f>
        <v>0</v>
      </c>
    </row>
    <row r="110" spans="1:5" x14ac:dyDescent="0.25">
      <c r="A110" s="120" t="s">
        <v>244</v>
      </c>
      <c r="B110" s="35"/>
      <c r="C110" s="35"/>
      <c r="D110" s="36"/>
    </row>
    <row r="111" spans="1:5" x14ac:dyDescent="0.25">
      <c r="A111" s="53" t="s">
        <v>176</v>
      </c>
      <c r="B111" s="54">
        <v>25400</v>
      </c>
      <c r="C111" s="54">
        <f>C112+C113+C114+C115+C116</f>
        <v>46251.03</v>
      </c>
      <c r="D111" s="55">
        <f>C111/B111</f>
        <v>1.8209066929133857</v>
      </c>
    </row>
    <row r="112" spans="1:5" x14ac:dyDescent="0.25">
      <c r="A112" s="34" t="s">
        <v>177</v>
      </c>
      <c r="B112" s="35">
        <v>20000</v>
      </c>
      <c r="C112" s="35">
        <v>28480.55</v>
      </c>
      <c r="D112" s="36">
        <f>C112/B112</f>
        <v>1.4240275</v>
      </c>
      <c r="E112" s="64"/>
    </row>
    <row r="113" spans="1:5" x14ac:dyDescent="0.25">
      <c r="A113" s="120" t="s">
        <v>206</v>
      </c>
      <c r="B113" s="121">
        <v>0</v>
      </c>
      <c r="C113" s="121">
        <v>2789.64</v>
      </c>
      <c r="D113" s="122" t="e">
        <f>C113/B113</f>
        <v>#DIV/0!</v>
      </c>
    </row>
    <row r="114" spans="1:5" x14ac:dyDescent="0.25">
      <c r="A114" s="120" t="s">
        <v>178</v>
      </c>
      <c r="B114" s="121">
        <v>1000</v>
      </c>
      <c r="C114" s="121">
        <v>9546.02</v>
      </c>
      <c r="D114" s="122">
        <f t="shared" ref="D114:D118" si="10">C114/B114</f>
        <v>9.5460200000000004</v>
      </c>
    </row>
    <row r="115" spans="1:5" x14ac:dyDescent="0.25">
      <c r="A115" s="34" t="s">
        <v>179</v>
      </c>
      <c r="B115" s="35">
        <v>4000</v>
      </c>
      <c r="C115" s="35">
        <v>5301.6</v>
      </c>
      <c r="D115" s="36">
        <f t="shared" si="10"/>
        <v>1.3254000000000001</v>
      </c>
    </row>
    <row r="116" spans="1:5" x14ac:dyDescent="0.25">
      <c r="A116" s="34" t="s">
        <v>200</v>
      </c>
      <c r="B116" s="35">
        <v>400</v>
      </c>
      <c r="C116" s="35">
        <v>133.22</v>
      </c>
      <c r="D116" s="36">
        <f t="shared" si="10"/>
        <v>0.33305000000000001</v>
      </c>
    </row>
    <row r="117" spans="1:5" x14ac:dyDescent="0.25">
      <c r="A117" s="61" t="s">
        <v>210</v>
      </c>
      <c r="B117" s="62">
        <v>0</v>
      </c>
      <c r="C117" s="62">
        <v>3520</v>
      </c>
      <c r="D117" s="63" t="e">
        <f t="shared" si="10"/>
        <v>#DIV/0!</v>
      </c>
    </row>
    <row r="118" spans="1:5" x14ac:dyDescent="0.25">
      <c r="A118" s="34" t="s">
        <v>207</v>
      </c>
      <c r="B118" s="35">
        <v>0</v>
      </c>
      <c r="C118" s="35">
        <v>3520</v>
      </c>
      <c r="D118" s="36" t="e">
        <f t="shared" si="10"/>
        <v>#DIV/0!</v>
      </c>
    </row>
    <row r="119" spans="1:5" x14ac:dyDescent="0.25">
      <c r="A119" s="50" t="s">
        <v>201</v>
      </c>
      <c r="B119" s="51">
        <v>24186.46</v>
      </c>
      <c r="C119" s="51">
        <f>C120+C122+C126</f>
        <v>131103.43</v>
      </c>
      <c r="D119" s="52">
        <f t="shared" ref="D119:D132" si="11">C119/B119</f>
        <v>5.4205299163250844</v>
      </c>
    </row>
    <row r="120" spans="1:5" x14ac:dyDescent="0.25">
      <c r="A120" s="53" t="s">
        <v>152</v>
      </c>
      <c r="B120" s="54">
        <v>21954.46</v>
      </c>
      <c r="C120" s="54">
        <f>SUBTOTAL(9,C121:C121)</f>
        <v>10229.530000000001</v>
      </c>
      <c r="D120" s="55">
        <f t="shared" si="11"/>
        <v>0.465943138660664</v>
      </c>
    </row>
    <row r="121" spans="1:5" x14ac:dyDescent="0.25">
      <c r="A121" s="34" t="s">
        <v>153</v>
      </c>
      <c r="B121" s="35">
        <v>21954.46</v>
      </c>
      <c r="C121" s="35">
        <v>10229.530000000001</v>
      </c>
      <c r="D121" s="36">
        <f t="shared" si="11"/>
        <v>0.465943138660664</v>
      </c>
    </row>
    <row r="122" spans="1:5" x14ac:dyDescent="0.25">
      <c r="A122" s="53" t="s">
        <v>156</v>
      </c>
      <c r="B122" s="54">
        <v>2232</v>
      </c>
      <c r="C122" s="54">
        <f>C123+C124+C125</f>
        <v>3280.4</v>
      </c>
      <c r="D122" s="55">
        <f t="shared" si="11"/>
        <v>1.4697132616487456</v>
      </c>
    </row>
    <row r="123" spans="1:5" x14ac:dyDescent="0.25">
      <c r="A123" s="34" t="s">
        <v>158</v>
      </c>
      <c r="B123" s="35">
        <v>2232</v>
      </c>
      <c r="C123" s="35">
        <v>696.89</v>
      </c>
      <c r="D123" s="36">
        <f t="shared" si="11"/>
        <v>0.31222670250896056</v>
      </c>
      <c r="E123" s="64"/>
    </row>
    <row r="124" spans="1:5" x14ac:dyDescent="0.25">
      <c r="A124" s="34" t="s">
        <v>208</v>
      </c>
      <c r="B124" s="35">
        <v>0</v>
      </c>
      <c r="C124" s="35">
        <v>83.51</v>
      </c>
      <c r="D124" s="36" t="e">
        <f t="shared" si="11"/>
        <v>#DIV/0!</v>
      </c>
    </row>
    <row r="125" spans="1:5" x14ac:dyDescent="0.25">
      <c r="A125" s="34" t="s">
        <v>209</v>
      </c>
      <c r="B125" s="35">
        <v>0</v>
      </c>
      <c r="C125" s="35">
        <v>2500</v>
      </c>
      <c r="D125" s="36" t="e">
        <f t="shared" si="11"/>
        <v>#DIV/0!</v>
      </c>
    </row>
    <row r="126" spans="1:5" x14ac:dyDescent="0.25">
      <c r="A126" s="61" t="s">
        <v>210</v>
      </c>
      <c r="B126" s="62">
        <v>0</v>
      </c>
      <c r="C126" s="62">
        <v>117593.5</v>
      </c>
      <c r="D126" s="63" t="e">
        <f t="shared" si="11"/>
        <v>#DIV/0!</v>
      </c>
    </row>
    <row r="127" spans="1:5" x14ac:dyDescent="0.25">
      <c r="A127" s="34" t="s">
        <v>211</v>
      </c>
      <c r="B127" s="35">
        <v>0</v>
      </c>
      <c r="C127" s="35">
        <v>117593.5</v>
      </c>
      <c r="D127" s="36" t="e">
        <f t="shared" si="11"/>
        <v>#DIV/0!</v>
      </c>
    </row>
    <row r="128" spans="1:5" x14ac:dyDescent="0.25">
      <c r="A128" s="50" t="s">
        <v>202</v>
      </c>
      <c r="B128" s="51">
        <v>0</v>
      </c>
      <c r="C128" s="51">
        <f>SUBTOTAL(9,C130:C131)</f>
        <v>6009.14</v>
      </c>
      <c r="D128" s="52" t="e">
        <f t="shared" si="11"/>
        <v>#DIV/0!</v>
      </c>
    </row>
    <row r="129" spans="1:4" x14ac:dyDescent="0.25">
      <c r="A129" s="53" t="s">
        <v>156</v>
      </c>
      <c r="B129" s="54">
        <v>0</v>
      </c>
      <c r="C129" s="54">
        <f>SUBTOTAL(9,C130:C131)</f>
        <v>6009.14</v>
      </c>
      <c r="D129" s="55" t="e">
        <f t="shared" si="11"/>
        <v>#DIV/0!</v>
      </c>
    </row>
    <row r="130" spans="1:4" x14ac:dyDescent="0.25">
      <c r="A130" s="34" t="s">
        <v>168</v>
      </c>
      <c r="B130" s="35">
        <v>0</v>
      </c>
      <c r="C130" s="35">
        <v>230.58</v>
      </c>
      <c r="D130" s="36" t="e">
        <f t="shared" si="11"/>
        <v>#DIV/0!</v>
      </c>
    </row>
    <row r="131" spans="1:4" x14ac:dyDescent="0.25">
      <c r="A131" s="34" t="s">
        <v>170</v>
      </c>
      <c r="B131" s="35">
        <v>0</v>
      </c>
      <c r="C131" s="35">
        <v>5778.56</v>
      </c>
      <c r="D131" s="36" t="e">
        <f t="shared" si="11"/>
        <v>#DIV/0!</v>
      </c>
    </row>
    <row r="132" spans="1:4" ht="20.100000000000001" customHeight="1" x14ac:dyDescent="0.25">
      <c r="A132" s="37" t="s">
        <v>55</v>
      </c>
      <c r="B132" s="38">
        <v>2074806.46</v>
      </c>
      <c r="C132" s="38">
        <f>C16+C40+C63+C74+C119+C128</f>
        <v>995295.43</v>
      </c>
      <c r="D132" s="39">
        <f t="shared" si="11"/>
        <v>0.47970519139409279</v>
      </c>
    </row>
    <row r="133" spans="1:4" x14ac:dyDescent="0.25">
      <c r="D133" s="11"/>
    </row>
    <row r="134" spans="1:4" x14ac:dyDescent="0.25">
      <c r="C134" s="65"/>
    </row>
    <row r="136" spans="1:4" x14ac:dyDescent="0.25">
      <c r="C136" s="65"/>
    </row>
  </sheetData>
  <mergeCells count="2">
    <mergeCell ref="A2:D2"/>
    <mergeCell ref="A1:D1"/>
  </mergeCells>
  <pageMargins left="0.39370078740157499" right="0.39370078740157499" top="0.39370078740157499" bottom="0.511811023622047" header="0" footer="0.31496062992126"/>
  <pageSetup paperSize="9" scale="74" fitToHeight="0" orientation="portrait" r:id="rId1"/>
  <headerFooter>
    <oddFooter>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FA59-BF5B-44D7-8428-67BDC2B28574}">
  <sheetPr>
    <pageSetUpPr fitToPage="1"/>
  </sheetPr>
  <dimension ref="A1:E41"/>
  <sheetViews>
    <sheetView topLeftCell="A10" zoomScale="80" zoomScaleNormal="80" workbookViewId="0">
      <selection activeCell="D38" sqref="D38"/>
    </sheetView>
  </sheetViews>
  <sheetFormatPr defaultRowHeight="15" x14ac:dyDescent="0.25"/>
  <cols>
    <col min="1" max="1" width="9.140625" style="73"/>
    <col min="2" max="2" width="29.5703125" style="73" customWidth="1"/>
    <col min="3" max="3" width="28.42578125" style="73" customWidth="1"/>
    <col min="4" max="4" width="27.28515625" style="73" customWidth="1"/>
    <col min="5" max="5" width="13.5703125" style="73" customWidth="1"/>
    <col min="6" max="8" width="9.140625" style="73"/>
    <col min="9" max="9" width="9.140625" style="73" customWidth="1"/>
    <col min="10" max="257" width="9.140625" style="73"/>
    <col min="258" max="258" width="29.5703125" style="73" customWidth="1"/>
    <col min="259" max="259" width="28.42578125" style="73" customWidth="1"/>
    <col min="260" max="260" width="27.28515625" style="73" customWidth="1"/>
    <col min="261" max="261" width="13.5703125" style="73" customWidth="1"/>
    <col min="262" max="513" width="9.140625" style="73"/>
    <col min="514" max="514" width="29.5703125" style="73" customWidth="1"/>
    <col min="515" max="515" width="28.42578125" style="73" customWidth="1"/>
    <col min="516" max="516" width="27.28515625" style="73" customWidth="1"/>
    <col min="517" max="517" width="13.5703125" style="73" customWidth="1"/>
    <col min="518" max="769" width="9.140625" style="73"/>
    <col min="770" max="770" width="29.5703125" style="73" customWidth="1"/>
    <col min="771" max="771" width="28.42578125" style="73" customWidth="1"/>
    <col min="772" max="772" width="27.28515625" style="73" customWidth="1"/>
    <col min="773" max="773" width="13.5703125" style="73" customWidth="1"/>
    <col min="774" max="1025" width="9.140625" style="73"/>
    <col min="1026" max="1026" width="29.5703125" style="73" customWidth="1"/>
    <col min="1027" max="1027" width="28.42578125" style="73" customWidth="1"/>
    <col min="1028" max="1028" width="27.28515625" style="73" customWidth="1"/>
    <col min="1029" max="1029" width="13.5703125" style="73" customWidth="1"/>
    <col min="1030" max="1281" width="9.140625" style="73"/>
    <col min="1282" max="1282" width="29.5703125" style="73" customWidth="1"/>
    <col min="1283" max="1283" width="28.42578125" style="73" customWidth="1"/>
    <col min="1284" max="1284" width="27.28515625" style="73" customWidth="1"/>
    <col min="1285" max="1285" width="13.5703125" style="73" customWidth="1"/>
    <col min="1286" max="1537" width="9.140625" style="73"/>
    <col min="1538" max="1538" width="29.5703125" style="73" customWidth="1"/>
    <col min="1539" max="1539" width="28.42578125" style="73" customWidth="1"/>
    <col min="1540" max="1540" width="27.28515625" style="73" customWidth="1"/>
    <col min="1541" max="1541" width="13.5703125" style="73" customWidth="1"/>
    <col min="1542" max="1793" width="9.140625" style="73"/>
    <col min="1794" max="1794" width="29.5703125" style="73" customWidth="1"/>
    <col min="1795" max="1795" width="28.42578125" style="73" customWidth="1"/>
    <col min="1796" max="1796" width="27.28515625" style="73" customWidth="1"/>
    <col min="1797" max="1797" width="13.5703125" style="73" customWidth="1"/>
    <col min="1798" max="2049" width="9.140625" style="73"/>
    <col min="2050" max="2050" width="29.5703125" style="73" customWidth="1"/>
    <col min="2051" max="2051" width="28.42578125" style="73" customWidth="1"/>
    <col min="2052" max="2052" width="27.28515625" style="73" customWidth="1"/>
    <col min="2053" max="2053" width="13.5703125" style="73" customWidth="1"/>
    <col min="2054" max="2305" width="9.140625" style="73"/>
    <col min="2306" max="2306" width="29.5703125" style="73" customWidth="1"/>
    <col min="2307" max="2307" width="28.42578125" style="73" customWidth="1"/>
    <col min="2308" max="2308" width="27.28515625" style="73" customWidth="1"/>
    <col min="2309" max="2309" width="13.5703125" style="73" customWidth="1"/>
    <col min="2310" max="2561" width="9.140625" style="73"/>
    <col min="2562" max="2562" width="29.5703125" style="73" customWidth="1"/>
    <col min="2563" max="2563" width="28.42578125" style="73" customWidth="1"/>
    <col min="2564" max="2564" width="27.28515625" style="73" customWidth="1"/>
    <col min="2565" max="2565" width="13.5703125" style="73" customWidth="1"/>
    <col min="2566" max="2817" width="9.140625" style="73"/>
    <col min="2818" max="2818" width="29.5703125" style="73" customWidth="1"/>
    <col min="2819" max="2819" width="28.42578125" style="73" customWidth="1"/>
    <col min="2820" max="2820" width="27.28515625" style="73" customWidth="1"/>
    <col min="2821" max="2821" width="13.5703125" style="73" customWidth="1"/>
    <col min="2822" max="3073" width="9.140625" style="73"/>
    <col min="3074" max="3074" width="29.5703125" style="73" customWidth="1"/>
    <col min="3075" max="3075" width="28.42578125" style="73" customWidth="1"/>
    <col min="3076" max="3076" width="27.28515625" style="73" customWidth="1"/>
    <col min="3077" max="3077" width="13.5703125" style="73" customWidth="1"/>
    <col min="3078" max="3329" width="9.140625" style="73"/>
    <col min="3330" max="3330" width="29.5703125" style="73" customWidth="1"/>
    <col min="3331" max="3331" width="28.42578125" style="73" customWidth="1"/>
    <col min="3332" max="3332" width="27.28515625" style="73" customWidth="1"/>
    <col min="3333" max="3333" width="13.5703125" style="73" customWidth="1"/>
    <col min="3334" max="3585" width="9.140625" style="73"/>
    <col min="3586" max="3586" width="29.5703125" style="73" customWidth="1"/>
    <col min="3587" max="3587" width="28.42578125" style="73" customWidth="1"/>
    <col min="3588" max="3588" width="27.28515625" style="73" customWidth="1"/>
    <col min="3589" max="3589" width="13.5703125" style="73" customWidth="1"/>
    <col min="3590" max="3841" width="9.140625" style="73"/>
    <col min="3842" max="3842" width="29.5703125" style="73" customWidth="1"/>
    <col min="3843" max="3843" width="28.42578125" style="73" customWidth="1"/>
    <col min="3844" max="3844" width="27.28515625" style="73" customWidth="1"/>
    <col min="3845" max="3845" width="13.5703125" style="73" customWidth="1"/>
    <col min="3846" max="4097" width="9.140625" style="73"/>
    <col min="4098" max="4098" width="29.5703125" style="73" customWidth="1"/>
    <col min="4099" max="4099" width="28.42578125" style="73" customWidth="1"/>
    <col min="4100" max="4100" width="27.28515625" style="73" customWidth="1"/>
    <col min="4101" max="4101" width="13.5703125" style="73" customWidth="1"/>
    <col min="4102" max="4353" width="9.140625" style="73"/>
    <col min="4354" max="4354" width="29.5703125" style="73" customWidth="1"/>
    <col min="4355" max="4355" width="28.42578125" style="73" customWidth="1"/>
    <col min="4356" max="4356" width="27.28515625" style="73" customWidth="1"/>
    <col min="4357" max="4357" width="13.5703125" style="73" customWidth="1"/>
    <col min="4358" max="4609" width="9.140625" style="73"/>
    <col min="4610" max="4610" width="29.5703125" style="73" customWidth="1"/>
    <col min="4611" max="4611" width="28.42578125" style="73" customWidth="1"/>
    <col min="4612" max="4612" width="27.28515625" style="73" customWidth="1"/>
    <col min="4613" max="4613" width="13.5703125" style="73" customWidth="1"/>
    <col min="4614" max="4865" width="9.140625" style="73"/>
    <col min="4866" max="4866" width="29.5703125" style="73" customWidth="1"/>
    <col min="4867" max="4867" width="28.42578125" style="73" customWidth="1"/>
    <col min="4868" max="4868" width="27.28515625" style="73" customWidth="1"/>
    <col min="4869" max="4869" width="13.5703125" style="73" customWidth="1"/>
    <col min="4870" max="5121" width="9.140625" style="73"/>
    <col min="5122" max="5122" width="29.5703125" style="73" customWidth="1"/>
    <col min="5123" max="5123" width="28.42578125" style="73" customWidth="1"/>
    <col min="5124" max="5124" width="27.28515625" style="73" customWidth="1"/>
    <col min="5125" max="5125" width="13.5703125" style="73" customWidth="1"/>
    <col min="5126" max="5377" width="9.140625" style="73"/>
    <col min="5378" max="5378" width="29.5703125" style="73" customWidth="1"/>
    <col min="5379" max="5379" width="28.42578125" style="73" customWidth="1"/>
    <col min="5380" max="5380" width="27.28515625" style="73" customWidth="1"/>
    <col min="5381" max="5381" width="13.5703125" style="73" customWidth="1"/>
    <col min="5382" max="5633" width="9.140625" style="73"/>
    <col min="5634" max="5634" width="29.5703125" style="73" customWidth="1"/>
    <col min="5635" max="5635" width="28.42578125" style="73" customWidth="1"/>
    <col min="5636" max="5636" width="27.28515625" style="73" customWidth="1"/>
    <col min="5637" max="5637" width="13.5703125" style="73" customWidth="1"/>
    <col min="5638" max="5889" width="9.140625" style="73"/>
    <col min="5890" max="5890" width="29.5703125" style="73" customWidth="1"/>
    <col min="5891" max="5891" width="28.42578125" style="73" customWidth="1"/>
    <col min="5892" max="5892" width="27.28515625" style="73" customWidth="1"/>
    <col min="5893" max="5893" width="13.5703125" style="73" customWidth="1"/>
    <col min="5894" max="6145" width="9.140625" style="73"/>
    <col min="6146" max="6146" width="29.5703125" style="73" customWidth="1"/>
    <col min="6147" max="6147" width="28.42578125" style="73" customWidth="1"/>
    <col min="6148" max="6148" width="27.28515625" style="73" customWidth="1"/>
    <col min="6149" max="6149" width="13.5703125" style="73" customWidth="1"/>
    <col min="6150" max="6401" width="9.140625" style="73"/>
    <col min="6402" max="6402" width="29.5703125" style="73" customWidth="1"/>
    <col min="6403" max="6403" width="28.42578125" style="73" customWidth="1"/>
    <col min="6404" max="6404" width="27.28515625" style="73" customWidth="1"/>
    <col min="6405" max="6405" width="13.5703125" style="73" customWidth="1"/>
    <col min="6406" max="6657" width="9.140625" style="73"/>
    <col min="6658" max="6658" width="29.5703125" style="73" customWidth="1"/>
    <col min="6659" max="6659" width="28.42578125" style="73" customWidth="1"/>
    <col min="6660" max="6660" width="27.28515625" style="73" customWidth="1"/>
    <col min="6661" max="6661" width="13.5703125" style="73" customWidth="1"/>
    <col min="6662" max="6913" width="9.140625" style="73"/>
    <col min="6914" max="6914" width="29.5703125" style="73" customWidth="1"/>
    <col min="6915" max="6915" width="28.42578125" style="73" customWidth="1"/>
    <col min="6916" max="6916" width="27.28515625" style="73" customWidth="1"/>
    <col min="6917" max="6917" width="13.5703125" style="73" customWidth="1"/>
    <col min="6918" max="7169" width="9.140625" style="73"/>
    <col min="7170" max="7170" width="29.5703125" style="73" customWidth="1"/>
    <col min="7171" max="7171" width="28.42578125" style="73" customWidth="1"/>
    <col min="7172" max="7172" width="27.28515625" style="73" customWidth="1"/>
    <col min="7173" max="7173" width="13.5703125" style="73" customWidth="1"/>
    <col min="7174" max="7425" width="9.140625" style="73"/>
    <col min="7426" max="7426" width="29.5703125" style="73" customWidth="1"/>
    <col min="7427" max="7427" width="28.42578125" style="73" customWidth="1"/>
    <col min="7428" max="7428" width="27.28515625" style="73" customWidth="1"/>
    <col min="7429" max="7429" width="13.5703125" style="73" customWidth="1"/>
    <col min="7430" max="7681" width="9.140625" style="73"/>
    <col min="7682" max="7682" width="29.5703125" style="73" customWidth="1"/>
    <col min="7683" max="7683" width="28.42578125" style="73" customWidth="1"/>
    <col min="7684" max="7684" width="27.28515625" style="73" customWidth="1"/>
    <col min="7685" max="7685" width="13.5703125" style="73" customWidth="1"/>
    <col min="7686" max="7937" width="9.140625" style="73"/>
    <col min="7938" max="7938" width="29.5703125" style="73" customWidth="1"/>
    <col min="7939" max="7939" width="28.42578125" style="73" customWidth="1"/>
    <col min="7940" max="7940" width="27.28515625" style="73" customWidth="1"/>
    <col min="7941" max="7941" width="13.5703125" style="73" customWidth="1"/>
    <col min="7942" max="8193" width="9.140625" style="73"/>
    <col min="8194" max="8194" width="29.5703125" style="73" customWidth="1"/>
    <col min="8195" max="8195" width="28.42578125" style="73" customWidth="1"/>
    <col min="8196" max="8196" width="27.28515625" style="73" customWidth="1"/>
    <col min="8197" max="8197" width="13.5703125" style="73" customWidth="1"/>
    <col min="8198" max="8449" width="9.140625" style="73"/>
    <col min="8450" max="8450" width="29.5703125" style="73" customWidth="1"/>
    <col min="8451" max="8451" width="28.42578125" style="73" customWidth="1"/>
    <col min="8452" max="8452" width="27.28515625" style="73" customWidth="1"/>
    <col min="8453" max="8453" width="13.5703125" style="73" customWidth="1"/>
    <col min="8454" max="8705" width="9.140625" style="73"/>
    <col min="8706" max="8706" width="29.5703125" style="73" customWidth="1"/>
    <col min="8707" max="8707" width="28.42578125" style="73" customWidth="1"/>
    <col min="8708" max="8708" width="27.28515625" style="73" customWidth="1"/>
    <col min="8709" max="8709" width="13.5703125" style="73" customWidth="1"/>
    <col min="8710" max="8961" width="9.140625" style="73"/>
    <col min="8962" max="8962" width="29.5703125" style="73" customWidth="1"/>
    <col min="8963" max="8963" width="28.42578125" style="73" customWidth="1"/>
    <col min="8964" max="8964" width="27.28515625" style="73" customWidth="1"/>
    <col min="8965" max="8965" width="13.5703125" style="73" customWidth="1"/>
    <col min="8966" max="9217" width="9.140625" style="73"/>
    <col min="9218" max="9218" width="29.5703125" style="73" customWidth="1"/>
    <col min="9219" max="9219" width="28.42578125" style="73" customWidth="1"/>
    <col min="9220" max="9220" width="27.28515625" style="73" customWidth="1"/>
    <col min="9221" max="9221" width="13.5703125" style="73" customWidth="1"/>
    <col min="9222" max="9473" width="9.140625" style="73"/>
    <col min="9474" max="9474" width="29.5703125" style="73" customWidth="1"/>
    <col min="9475" max="9475" width="28.42578125" style="73" customWidth="1"/>
    <col min="9476" max="9476" width="27.28515625" style="73" customWidth="1"/>
    <col min="9477" max="9477" width="13.5703125" style="73" customWidth="1"/>
    <col min="9478" max="9729" width="9.140625" style="73"/>
    <col min="9730" max="9730" width="29.5703125" style="73" customWidth="1"/>
    <col min="9731" max="9731" width="28.42578125" style="73" customWidth="1"/>
    <col min="9732" max="9732" width="27.28515625" style="73" customWidth="1"/>
    <col min="9733" max="9733" width="13.5703125" style="73" customWidth="1"/>
    <col min="9734" max="9985" width="9.140625" style="73"/>
    <col min="9986" max="9986" width="29.5703125" style="73" customWidth="1"/>
    <col min="9987" max="9987" width="28.42578125" style="73" customWidth="1"/>
    <col min="9988" max="9988" width="27.28515625" style="73" customWidth="1"/>
    <col min="9989" max="9989" width="13.5703125" style="73" customWidth="1"/>
    <col min="9990" max="10241" width="9.140625" style="73"/>
    <col min="10242" max="10242" width="29.5703125" style="73" customWidth="1"/>
    <col min="10243" max="10243" width="28.42578125" style="73" customWidth="1"/>
    <col min="10244" max="10244" width="27.28515625" style="73" customWidth="1"/>
    <col min="10245" max="10245" width="13.5703125" style="73" customWidth="1"/>
    <col min="10246" max="10497" width="9.140625" style="73"/>
    <col min="10498" max="10498" width="29.5703125" style="73" customWidth="1"/>
    <col min="10499" max="10499" width="28.42578125" style="73" customWidth="1"/>
    <col min="10500" max="10500" width="27.28515625" style="73" customWidth="1"/>
    <col min="10501" max="10501" width="13.5703125" style="73" customWidth="1"/>
    <col min="10502" max="10753" width="9.140625" style="73"/>
    <col min="10754" max="10754" width="29.5703125" style="73" customWidth="1"/>
    <col min="10755" max="10755" width="28.42578125" style="73" customWidth="1"/>
    <col min="10756" max="10756" width="27.28515625" style="73" customWidth="1"/>
    <col min="10757" max="10757" width="13.5703125" style="73" customWidth="1"/>
    <col min="10758" max="11009" width="9.140625" style="73"/>
    <col min="11010" max="11010" width="29.5703125" style="73" customWidth="1"/>
    <col min="11011" max="11011" width="28.42578125" style="73" customWidth="1"/>
    <col min="11012" max="11012" width="27.28515625" style="73" customWidth="1"/>
    <col min="11013" max="11013" width="13.5703125" style="73" customWidth="1"/>
    <col min="11014" max="11265" width="9.140625" style="73"/>
    <col min="11266" max="11266" width="29.5703125" style="73" customWidth="1"/>
    <col min="11267" max="11267" width="28.42578125" style="73" customWidth="1"/>
    <col min="11268" max="11268" width="27.28515625" style="73" customWidth="1"/>
    <col min="11269" max="11269" width="13.5703125" style="73" customWidth="1"/>
    <col min="11270" max="11521" width="9.140625" style="73"/>
    <col min="11522" max="11522" width="29.5703125" style="73" customWidth="1"/>
    <col min="11523" max="11523" width="28.42578125" style="73" customWidth="1"/>
    <col min="11524" max="11524" width="27.28515625" style="73" customWidth="1"/>
    <col min="11525" max="11525" width="13.5703125" style="73" customWidth="1"/>
    <col min="11526" max="11777" width="9.140625" style="73"/>
    <col min="11778" max="11778" width="29.5703125" style="73" customWidth="1"/>
    <col min="11779" max="11779" width="28.42578125" style="73" customWidth="1"/>
    <col min="11780" max="11780" width="27.28515625" style="73" customWidth="1"/>
    <col min="11781" max="11781" width="13.5703125" style="73" customWidth="1"/>
    <col min="11782" max="12033" width="9.140625" style="73"/>
    <col min="12034" max="12034" width="29.5703125" style="73" customWidth="1"/>
    <col min="12035" max="12035" width="28.42578125" style="73" customWidth="1"/>
    <col min="12036" max="12036" width="27.28515625" style="73" customWidth="1"/>
    <col min="12037" max="12037" width="13.5703125" style="73" customWidth="1"/>
    <col min="12038" max="12289" width="9.140625" style="73"/>
    <col min="12290" max="12290" width="29.5703125" style="73" customWidth="1"/>
    <col min="12291" max="12291" width="28.42578125" style="73" customWidth="1"/>
    <col min="12292" max="12292" width="27.28515625" style="73" customWidth="1"/>
    <col min="12293" max="12293" width="13.5703125" style="73" customWidth="1"/>
    <col min="12294" max="12545" width="9.140625" style="73"/>
    <col min="12546" max="12546" width="29.5703125" style="73" customWidth="1"/>
    <col min="12547" max="12547" width="28.42578125" style="73" customWidth="1"/>
    <col min="12548" max="12548" width="27.28515625" style="73" customWidth="1"/>
    <col min="12549" max="12549" width="13.5703125" style="73" customWidth="1"/>
    <col min="12550" max="12801" width="9.140625" style="73"/>
    <col min="12802" max="12802" width="29.5703125" style="73" customWidth="1"/>
    <col min="12803" max="12803" width="28.42578125" style="73" customWidth="1"/>
    <col min="12804" max="12804" width="27.28515625" style="73" customWidth="1"/>
    <col min="12805" max="12805" width="13.5703125" style="73" customWidth="1"/>
    <col min="12806" max="13057" width="9.140625" style="73"/>
    <col min="13058" max="13058" width="29.5703125" style="73" customWidth="1"/>
    <col min="13059" max="13059" width="28.42578125" style="73" customWidth="1"/>
    <col min="13060" max="13060" width="27.28515625" style="73" customWidth="1"/>
    <col min="13061" max="13061" width="13.5703125" style="73" customWidth="1"/>
    <col min="13062" max="13313" width="9.140625" style="73"/>
    <col min="13314" max="13314" width="29.5703125" style="73" customWidth="1"/>
    <col min="13315" max="13315" width="28.42578125" style="73" customWidth="1"/>
    <col min="13316" max="13316" width="27.28515625" style="73" customWidth="1"/>
    <col min="13317" max="13317" width="13.5703125" style="73" customWidth="1"/>
    <col min="13318" max="13569" width="9.140625" style="73"/>
    <col min="13570" max="13570" width="29.5703125" style="73" customWidth="1"/>
    <col min="13571" max="13571" width="28.42578125" style="73" customWidth="1"/>
    <col min="13572" max="13572" width="27.28515625" style="73" customWidth="1"/>
    <col min="13573" max="13573" width="13.5703125" style="73" customWidth="1"/>
    <col min="13574" max="13825" width="9.140625" style="73"/>
    <col min="13826" max="13826" width="29.5703125" style="73" customWidth="1"/>
    <col min="13827" max="13827" width="28.42578125" style="73" customWidth="1"/>
    <col min="13828" max="13828" width="27.28515625" style="73" customWidth="1"/>
    <col min="13829" max="13829" width="13.5703125" style="73" customWidth="1"/>
    <col min="13830" max="14081" width="9.140625" style="73"/>
    <col min="14082" max="14082" width="29.5703125" style="73" customWidth="1"/>
    <col min="14083" max="14083" width="28.42578125" style="73" customWidth="1"/>
    <col min="14084" max="14084" width="27.28515625" style="73" customWidth="1"/>
    <col min="14085" max="14085" width="13.5703125" style="73" customWidth="1"/>
    <col min="14086" max="14337" width="9.140625" style="73"/>
    <col min="14338" max="14338" width="29.5703125" style="73" customWidth="1"/>
    <col min="14339" max="14339" width="28.42578125" style="73" customWidth="1"/>
    <col min="14340" max="14340" width="27.28515625" style="73" customWidth="1"/>
    <col min="14341" max="14341" width="13.5703125" style="73" customWidth="1"/>
    <col min="14342" max="14593" width="9.140625" style="73"/>
    <col min="14594" max="14594" width="29.5703125" style="73" customWidth="1"/>
    <col min="14595" max="14595" width="28.42578125" style="73" customWidth="1"/>
    <col min="14596" max="14596" width="27.28515625" style="73" customWidth="1"/>
    <col min="14597" max="14597" width="13.5703125" style="73" customWidth="1"/>
    <col min="14598" max="14849" width="9.140625" style="73"/>
    <col min="14850" max="14850" width="29.5703125" style="73" customWidth="1"/>
    <col min="14851" max="14851" width="28.42578125" style="73" customWidth="1"/>
    <col min="14852" max="14852" width="27.28515625" style="73" customWidth="1"/>
    <col min="14853" max="14853" width="13.5703125" style="73" customWidth="1"/>
    <col min="14854" max="15105" width="9.140625" style="73"/>
    <col min="15106" max="15106" width="29.5703125" style="73" customWidth="1"/>
    <col min="15107" max="15107" width="28.42578125" style="73" customWidth="1"/>
    <col min="15108" max="15108" width="27.28515625" style="73" customWidth="1"/>
    <col min="15109" max="15109" width="13.5703125" style="73" customWidth="1"/>
    <col min="15110" max="15361" width="9.140625" style="73"/>
    <col min="15362" max="15362" width="29.5703125" style="73" customWidth="1"/>
    <col min="15363" max="15363" width="28.42578125" style="73" customWidth="1"/>
    <col min="15364" max="15364" width="27.28515625" style="73" customWidth="1"/>
    <col min="15365" max="15365" width="13.5703125" style="73" customWidth="1"/>
    <col min="15366" max="15617" width="9.140625" style="73"/>
    <col min="15618" max="15618" width="29.5703125" style="73" customWidth="1"/>
    <col min="15619" max="15619" width="28.42578125" style="73" customWidth="1"/>
    <col min="15620" max="15620" width="27.28515625" style="73" customWidth="1"/>
    <col min="15621" max="15621" width="13.5703125" style="73" customWidth="1"/>
    <col min="15622" max="15873" width="9.140625" style="73"/>
    <col min="15874" max="15874" width="29.5703125" style="73" customWidth="1"/>
    <col min="15875" max="15875" width="28.42578125" style="73" customWidth="1"/>
    <col min="15876" max="15876" width="27.28515625" style="73" customWidth="1"/>
    <col min="15877" max="15877" width="13.5703125" style="73" customWidth="1"/>
    <col min="15878" max="16129" width="9.140625" style="73"/>
    <col min="16130" max="16130" width="29.5703125" style="73" customWidth="1"/>
    <col min="16131" max="16131" width="28.42578125" style="73" customWidth="1"/>
    <col min="16132" max="16132" width="27.28515625" style="73" customWidth="1"/>
    <col min="16133" max="16133" width="13.5703125" style="73" customWidth="1"/>
    <col min="16134" max="16384" width="9.140625" style="73"/>
  </cols>
  <sheetData>
    <row r="1" spans="1:5" ht="15.75" x14ac:dyDescent="0.25">
      <c r="A1" s="71"/>
      <c r="B1" s="71"/>
      <c r="C1" s="72"/>
      <c r="D1" s="72"/>
      <c r="E1" s="72"/>
    </row>
    <row r="2" spans="1:5" ht="18.75" x14ac:dyDescent="0.25">
      <c r="A2" s="147" t="s">
        <v>214</v>
      </c>
      <c r="B2" s="147"/>
      <c r="C2" s="147"/>
      <c r="D2" s="147"/>
      <c r="E2" s="147"/>
    </row>
    <row r="3" spans="1:5" ht="15.75" x14ac:dyDescent="0.25">
      <c r="A3" s="74"/>
      <c r="B3" s="74"/>
      <c r="C3" s="75"/>
      <c r="D3" s="74"/>
      <c r="E3" s="74"/>
    </row>
    <row r="4" spans="1:5" ht="31.5" x14ac:dyDescent="0.25">
      <c r="A4" s="76" t="s">
        <v>215</v>
      </c>
      <c r="B4" s="77" t="s">
        <v>216</v>
      </c>
      <c r="C4" s="78" t="s">
        <v>217</v>
      </c>
      <c r="D4" s="78" t="s">
        <v>218</v>
      </c>
      <c r="E4" s="78" t="s">
        <v>219</v>
      </c>
    </row>
    <row r="5" spans="1:5" ht="21" x14ac:dyDescent="0.25">
      <c r="A5" s="79">
        <v>1</v>
      </c>
      <c r="B5" s="80" t="s">
        <v>220</v>
      </c>
      <c r="C5" s="81"/>
      <c r="D5" s="82"/>
      <c r="E5" s="83"/>
    </row>
    <row r="6" spans="1:5" ht="15.75" x14ac:dyDescent="0.25">
      <c r="A6" s="84"/>
      <c r="B6" s="85" t="s">
        <v>221</v>
      </c>
      <c r="C6" s="86">
        <v>0</v>
      </c>
      <c r="D6" s="87">
        <v>0</v>
      </c>
      <c r="E6" s="87"/>
    </row>
    <row r="7" spans="1:5" ht="15.75" x14ac:dyDescent="0.25">
      <c r="A7" s="88"/>
      <c r="B7" s="88" t="s">
        <v>14</v>
      </c>
      <c r="C7" s="89">
        <v>1604620</v>
      </c>
      <c r="D7" s="89">
        <v>620546.62</v>
      </c>
      <c r="E7" s="90">
        <f>D7/C7*100</f>
        <v>38.672496915157481</v>
      </c>
    </row>
    <row r="8" spans="1:5" ht="15.75" x14ac:dyDescent="0.25">
      <c r="A8" s="88"/>
      <c r="B8" s="88" t="s">
        <v>56</v>
      </c>
      <c r="C8" s="89">
        <v>1604620</v>
      </c>
      <c r="D8" s="89">
        <v>620177.23</v>
      </c>
      <c r="E8" s="90">
        <f>D8/C8*100</f>
        <v>38.649476511572836</v>
      </c>
    </row>
    <row r="9" spans="1:5" ht="15.75" x14ac:dyDescent="0.25">
      <c r="A9" s="148" t="s">
        <v>222</v>
      </c>
      <c r="B9" s="148"/>
      <c r="C9" s="91">
        <f>C6+C7-C8</f>
        <v>0</v>
      </c>
      <c r="D9" s="92">
        <f>D6+D7-D8</f>
        <v>369.39000000001397</v>
      </c>
      <c r="E9" s="93">
        <v>0</v>
      </c>
    </row>
    <row r="10" spans="1:5" ht="15.75" x14ac:dyDescent="0.25">
      <c r="A10" s="84" t="s">
        <v>223</v>
      </c>
      <c r="B10" s="94" t="s">
        <v>224</v>
      </c>
      <c r="C10" s="95"/>
      <c r="D10" s="95"/>
      <c r="E10" s="96"/>
    </row>
    <row r="11" spans="1:5" ht="15.75" x14ac:dyDescent="0.25">
      <c r="A11" s="84"/>
      <c r="B11" s="85" t="s">
        <v>221</v>
      </c>
      <c r="C11" s="95">
        <v>72413.259999999995</v>
      </c>
      <c r="D11" s="95">
        <v>130268.81</v>
      </c>
      <c r="E11" s="96"/>
    </row>
    <row r="12" spans="1:5" ht="15.75" x14ac:dyDescent="0.25">
      <c r="A12" s="88"/>
      <c r="B12" s="88" t="s">
        <v>14</v>
      </c>
      <c r="C12" s="89">
        <v>128000</v>
      </c>
      <c r="D12" s="89">
        <v>83805.06</v>
      </c>
      <c r="E12" s="90">
        <f>D12/C12*100</f>
        <v>65.472703124999995</v>
      </c>
    </row>
    <row r="13" spans="1:5" ht="15.75" x14ac:dyDescent="0.25">
      <c r="A13" s="88"/>
      <c r="B13" s="88" t="s">
        <v>56</v>
      </c>
      <c r="C13" s="89">
        <v>85000</v>
      </c>
      <c r="D13" s="89">
        <v>5758.19</v>
      </c>
      <c r="E13" s="90">
        <f>D13/C13*100</f>
        <v>6.7743411764705872</v>
      </c>
    </row>
    <row r="14" spans="1:5" ht="15.75" x14ac:dyDescent="0.25">
      <c r="A14" s="148" t="s">
        <v>222</v>
      </c>
      <c r="B14" s="148"/>
      <c r="C14" s="92">
        <f>C11+C12-C13</f>
        <v>115413.26000000001</v>
      </c>
      <c r="D14" s="92">
        <f>D11+D12-D13</f>
        <v>208315.68</v>
      </c>
      <c r="E14" s="93">
        <f>SUM(E12-E13)</f>
        <v>58.69836194852941</v>
      </c>
    </row>
    <row r="15" spans="1:5" ht="15.75" x14ac:dyDescent="0.25">
      <c r="A15" s="84" t="s">
        <v>225</v>
      </c>
      <c r="B15" s="94" t="s">
        <v>226</v>
      </c>
      <c r="C15" s="97"/>
      <c r="D15" s="97"/>
      <c r="E15" s="98"/>
    </row>
    <row r="16" spans="1:5" ht="15.75" x14ac:dyDescent="0.25">
      <c r="A16" s="84"/>
      <c r="B16" s="85" t="s">
        <v>221</v>
      </c>
      <c r="C16" s="97">
        <v>17429.25</v>
      </c>
      <c r="D16" s="97">
        <v>120240.56</v>
      </c>
      <c r="E16" s="98"/>
    </row>
    <row r="17" spans="1:5" ht="15.75" x14ac:dyDescent="0.25">
      <c r="A17" s="88"/>
      <c r="B17" s="88" t="s">
        <v>14</v>
      </c>
      <c r="C17" s="89">
        <v>372000</v>
      </c>
      <c r="D17" s="89">
        <v>356855</v>
      </c>
      <c r="E17" s="90">
        <f>D17/C17*100</f>
        <v>95.928763440860209</v>
      </c>
    </row>
    <row r="18" spans="1:5" ht="15.75" x14ac:dyDescent="0.25">
      <c r="A18" s="88"/>
      <c r="B18" s="88" t="s">
        <v>56</v>
      </c>
      <c r="C18" s="89">
        <v>361000</v>
      </c>
      <c r="D18" s="89">
        <v>232247.44</v>
      </c>
      <c r="E18" s="90">
        <f>D18/C18*100</f>
        <v>64.334470914127422</v>
      </c>
    </row>
    <row r="19" spans="1:5" ht="15.75" x14ac:dyDescent="0.25">
      <c r="A19" s="148" t="s">
        <v>222</v>
      </c>
      <c r="B19" s="148"/>
      <c r="C19" s="92">
        <f>C16+C17-C18</f>
        <v>28429.25</v>
      </c>
      <c r="D19" s="92">
        <f>D16+D17-D18</f>
        <v>244848.12</v>
      </c>
      <c r="E19" s="93">
        <f>SUM(E17-E18)</f>
        <v>31.594292526732787</v>
      </c>
    </row>
    <row r="20" spans="1:5" ht="15.75" x14ac:dyDescent="0.25">
      <c r="A20" s="84" t="s">
        <v>227</v>
      </c>
      <c r="B20" s="94" t="s">
        <v>228</v>
      </c>
      <c r="C20" s="97"/>
      <c r="D20" s="97"/>
      <c r="E20" s="98"/>
    </row>
    <row r="21" spans="1:5" ht="15.75" x14ac:dyDescent="0.25">
      <c r="A21" s="84"/>
      <c r="B21" s="85" t="s">
        <v>221</v>
      </c>
      <c r="C21" s="97">
        <v>24186.46</v>
      </c>
      <c r="D21" s="97">
        <v>42085.64</v>
      </c>
      <c r="E21" s="98"/>
    </row>
    <row r="22" spans="1:5" ht="15.75" x14ac:dyDescent="0.25">
      <c r="A22" s="88"/>
      <c r="B22" s="88" t="s">
        <v>14</v>
      </c>
      <c r="C22" s="89">
        <v>0</v>
      </c>
      <c r="D22" s="89">
        <v>130535.89</v>
      </c>
      <c r="E22" s="90" t="e">
        <f>D22/C22*100</f>
        <v>#DIV/0!</v>
      </c>
    </row>
    <row r="23" spans="1:5" ht="15.75" x14ac:dyDescent="0.25">
      <c r="A23" s="88"/>
      <c r="B23" s="88" t="s">
        <v>56</v>
      </c>
      <c r="C23" s="89">
        <v>24186.46</v>
      </c>
      <c r="D23" s="89">
        <v>131103.43</v>
      </c>
      <c r="E23" s="90">
        <f>D23/C23*100</f>
        <v>542.05299163250845</v>
      </c>
    </row>
    <row r="24" spans="1:5" ht="15.75" x14ac:dyDescent="0.25">
      <c r="A24" s="148" t="s">
        <v>222</v>
      </c>
      <c r="B24" s="148"/>
      <c r="C24" s="99">
        <f>C21+C22-C23</f>
        <v>0</v>
      </c>
      <c r="D24" s="99">
        <f>D21+D22-D23</f>
        <v>41518.100000000006</v>
      </c>
      <c r="E24" s="90" t="e">
        <f>D24/C24*100</f>
        <v>#DIV/0!</v>
      </c>
    </row>
    <row r="25" spans="1:5" ht="15.75" x14ac:dyDescent="0.25">
      <c r="A25" s="100">
        <v>6</v>
      </c>
      <c r="B25" s="101" t="s">
        <v>229</v>
      </c>
      <c r="C25" s="102"/>
      <c r="D25" s="102"/>
      <c r="E25" s="103"/>
    </row>
    <row r="26" spans="1:5" ht="15.75" x14ac:dyDescent="0.25">
      <c r="A26" s="103"/>
      <c r="B26" s="104" t="s">
        <v>230</v>
      </c>
      <c r="C26" s="102">
        <v>3505.42</v>
      </c>
      <c r="D26" s="102">
        <v>3505.42</v>
      </c>
      <c r="E26" s="103">
        <f>D26/C26*100</f>
        <v>100</v>
      </c>
    </row>
    <row r="27" spans="1:5" ht="15.75" x14ac:dyDescent="0.25">
      <c r="A27" s="103"/>
      <c r="B27" s="103" t="s">
        <v>14</v>
      </c>
      <c r="C27" s="102">
        <v>0</v>
      </c>
      <c r="D27" s="102">
        <v>7300</v>
      </c>
      <c r="E27" s="103">
        <v>0</v>
      </c>
    </row>
    <row r="28" spans="1:5" ht="15.75" x14ac:dyDescent="0.25">
      <c r="A28" s="103"/>
      <c r="B28" s="103" t="s">
        <v>56</v>
      </c>
      <c r="C28" s="102">
        <v>0</v>
      </c>
      <c r="D28" s="102">
        <v>6009.14</v>
      </c>
      <c r="E28" s="103">
        <v>0</v>
      </c>
    </row>
    <row r="29" spans="1:5" ht="15.75" x14ac:dyDescent="0.25">
      <c r="A29" s="103"/>
      <c r="B29" s="104" t="s">
        <v>222</v>
      </c>
      <c r="C29" s="105">
        <v>3505.42</v>
      </c>
      <c r="D29" s="105">
        <f>D26+D27-D28</f>
        <v>4796.28</v>
      </c>
      <c r="E29" s="106">
        <v>100</v>
      </c>
    </row>
    <row r="30" spans="1:5" ht="15.75" x14ac:dyDescent="0.25">
      <c r="A30" s="103">
        <v>7</v>
      </c>
      <c r="B30" s="107" t="s">
        <v>231</v>
      </c>
      <c r="C30" s="105"/>
      <c r="D30" s="105"/>
      <c r="E30" s="106"/>
    </row>
    <row r="31" spans="1:5" ht="15.75" x14ac:dyDescent="0.25">
      <c r="A31" s="103"/>
      <c r="B31" s="104" t="s">
        <v>230</v>
      </c>
      <c r="C31" s="105">
        <v>13244.85</v>
      </c>
      <c r="D31" s="105">
        <v>13244.85</v>
      </c>
      <c r="E31" s="106"/>
    </row>
    <row r="32" spans="1:5" ht="15.75" x14ac:dyDescent="0.25">
      <c r="A32" s="103"/>
      <c r="B32" s="104" t="s">
        <v>222</v>
      </c>
      <c r="C32" s="105">
        <v>13244.85</v>
      </c>
      <c r="D32" s="105">
        <v>13244.85</v>
      </c>
      <c r="E32" s="106"/>
    </row>
    <row r="33" spans="1:5" ht="15.75" x14ac:dyDescent="0.25">
      <c r="A33" s="144"/>
      <c r="B33" s="144"/>
      <c r="C33" s="99"/>
      <c r="D33" s="99"/>
      <c r="E33" s="108"/>
    </row>
    <row r="34" spans="1:5" ht="15.75" x14ac:dyDescent="0.25">
      <c r="A34" s="144" t="s">
        <v>232</v>
      </c>
      <c r="B34" s="144"/>
      <c r="C34" s="99">
        <f>C7+C12+C17+C22</f>
        <v>2104620</v>
      </c>
      <c r="D34" s="99">
        <f>D7+D12+D17+D22+D27</f>
        <v>1199042.5699999998</v>
      </c>
      <c r="E34" s="108">
        <f>D34/C34*100</f>
        <v>56.971926998698095</v>
      </c>
    </row>
    <row r="35" spans="1:5" ht="15.75" x14ac:dyDescent="0.25">
      <c r="A35" s="144" t="s">
        <v>233</v>
      </c>
      <c r="B35" s="144"/>
      <c r="C35" s="99">
        <f>C8+C13+C18+C23</f>
        <v>2074806.46</v>
      </c>
      <c r="D35" s="99">
        <f>D8+D13+D18+D23+D28</f>
        <v>995295.42999999982</v>
      </c>
      <c r="E35" s="108">
        <f>D35/C35*100</f>
        <v>47.970519139409262</v>
      </c>
    </row>
    <row r="36" spans="1:5" ht="15.75" x14ac:dyDescent="0.25">
      <c r="A36" s="144"/>
      <c r="B36" s="144"/>
      <c r="C36" s="99"/>
      <c r="D36" s="99"/>
      <c r="E36" s="108"/>
    </row>
    <row r="37" spans="1:5" ht="15.75" x14ac:dyDescent="0.25">
      <c r="A37" s="144" t="s">
        <v>234</v>
      </c>
      <c r="B37" s="144"/>
      <c r="C37" s="92">
        <f>C6+C11+C16+C21+C26+C31</f>
        <v>130779.24</v>
      </c>
      <c r="D37" s="92">
        <f>D11+D16+D21+D26+D31</f>
        <v>309345.27999999997</v>
      </c>
      <c r="E37" s="93">
        <f>D37/C37*100</f>
        <v>236.54005024038983</v>
      </c>
    </row>
    <row r="38" spans="1:5" ht="15.75" x14ac:dyDescent="0.25">
      <c r="A38" s="145" t="s">
        <v>235</v>
      </c>
      <c r="B38" s="146"/>
      <c r="C38" s="92">
        <f>C14+C19+C24+C29+C32</f>
        <v>160592.78000000003</v>
      </c>
      <c r="D38" s="92">
        <f>D9+D14+D19+D24+D29+D32</f>
        <v>513092.42000000004</v>
      </c>
      <c r="E38" s="93">
        <f>D38/C38*100</f>
        <v>319.49905842591426</v>
      </c>
    </row>
    <row r="41" spans="1:5" ht="15.75" x14ac:dyDescent="0.25">
      <c r="A41" s="109"/>
      <c r="B41" s="109"/>
      <c r="C41" s="109"/>
      <c r="D41" s="109"/>
      <c r="E41" s="109"/>
    </row>
  </sheetData>
  <mergeCells count="11">
    <mergeCell ref="A33:B33"/>
    <mergeCell ref="A2:E2"/>
    <mergeCell ref="A9:B9"/>
    <mergeCell ref="A14:B14"/>
    <mergeCell ref="A19:B19"/>
    <mergeCell ref="A24:B24"/>
    <mergeCell ref="A34:B34"/>
    <mergeCell ref="A35:B35"/>
    <mergeCell ref="A36:B36"/>
    <mergeCell ref="A37:B37"/>
    <mergeCell ref="A38:B38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E27A-10D6-4604-9D2E-EF2BE72CE1F2}">
  <sheetPr>
    <pageSetUpPr fitToPage="1"/>
  </sheetPr>
  <dimension ref="A2:G8"/>
  <sheetViews>
    <sheetView workbookViewId="0">
      <selection activeCell="M3" sqref="M3"/>
    </sheetView>
  </sheetViews>
  <sheetFormatPr defaultRowHeight="15" x14ac:dyDescent="0.25"/>
  <cols>
    <col min="1" max="1" width="41.5703125" customWidth="1"/>
    <col min="2" max="2" width="28" customWidth="1"/>
    <col min="3" max="4" width="21.42578125" customWidth="1"/>
    <col min="5" max="6" width="18.5703125" customWidth="1"/>
    <col min="7" max="7" width="28.28515625" customWidth="1"/>
  </cols>
  <sheetData>
    <row r="2" spans="1:7" x14ac:dyDescent="0.25">
      <c r="A2" s="153" t="s">
        <v>255</v>
      </c>
      <c r="B2" s="153"/>
      <c r="C2" s="153"/>
      <c r="D2" s="153"/>
      <c r="E2" s="153"/>
      <c r="F2" s="153"/>
      <c r="G2" s="153"/>
    </row>
    <row r="4" spans="1:7" ht="18" customHeight="1" x14ac:dyDescent="0.25">
      <c r="A4" s="149" t="s">
        <v>252</v>
      </c>
      <c r="B4" s="150"/>
      <c r="C4" s="150"/>
      <c r="D4" s="150"/>
      <c r="E4" s="151"/>
      <c r="F4" s="151"/>
      <c r="G4" s="152"/>
    </row>
    <row r="5" spans="1:7" ht="15.75" x14ac:dyDescent="0.25">
      <c r="A5" s="126"/>
      <c r="B5" s="127"/>
      <c r="C5" s="128"/>
      <c r="D5" s="128"/>
    </row>
    <row r="6" spans="1:7" ht="31.5" customHeight="1" x14ac:dyDescent="0.25">
      <c r="A6" s="84" t="s">
        <v>236</v>
      </c>
      <c r="B6" s="135" t="s">
        <v>237</v>
      </c>
      <c r="C6" s="123" t="s">
        <v>245</v>
      </c>
      <c r="D6" s="136" t="s">
        <v>253</v>
      </c>
      <c r="E6" s="129" t="s">
        <v>246</v>
      </c>
      <c r="F6" s="138" t="s">
        <v>254</v>
      </c>
      <c r="G6" s="141" t="s">
        <v>247</v>
      </c>
    </row>
    <row r="7" spans="1:7" ht="39.75" customHeight="1" x14ac:dyDescent="0.25">
      <c r="A7" s="110" t="s">
        <v>238</v>
      </c>
      <c r="B7" s="111">
        <v>322643.83</v>
      </c>
      <c r="C7" s="112">
        <v>54016.01</v>
      </c>
      <c r="D7" s="137">
        <v>54016.01</v>
      </c>
      <c r="E7" s="113">
        <v>126535.89</v>
      </c>
      <c r="F7" s="139">
        <v>117593.5</v>
      </c>
      <c r="G7" s="125">
        <f>B7-C7-E7</f>
        <v>142091.93</v>
      </c>
    </row>
    <row r="8" spans="1:7" ht="31.5" customHeight="1" x14ac:dyDescent="0.25">
      <c r="A8" s="85" t="s">
        <v>239</v>
      </c>
      <c r="B8" s="124">
        <f>B7</f>
        <v>322643.83</v>
      </c>
      <c r="C8" s="124">
        <f>C7</f>
        <v>54016.01</v>
      </c>
      <c r="D8" s="137">
        <v>54016.01</v>
      </c>
      <c r="E8" s="114">
        <v>126535.89</v>
      </c>
      <c r="F8" s="139">
        <v>117593.5</v>
      </c>
      <c r="G8" s="140">
        <v>142091.93</v>
      </c>
    </row>
  </sheetData>
  <mergeCells count="2">
    <mergeCell ref="A4:G4"/>
    <mergeCell ref="A2:G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22</vt:i4>
      </vt:variant>
    </vt:vector>
  </HeadingPairs>
  <TitlesOfParts>
    <vt:vector size="28" baseType="lpstr">
      <vt:lpstr>Sažetak</vt:lpstr>
      <vt:lpstr>Račun prihoda i rashoda</vt:lpstr>
      <vt:lpstr>Račun financiranja</vt:lpstr>
      <vt:lpstr>Posebni dio</vt:lpstr>
      <vt:lpstr>Ukupno</vt:lpstr>
      <vt:lpstr>Izvještaj EU sredstva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dio'!__S2A_G02_DS__X</vt:lpstr>
      <vt:lpstr>'Posebni dio'!__S2A_G02D__</vt:lpstr>
      <vt:lpstr>'Posebni dio'!__S2A_G03_DS__X</vt:lpstr>
      <vt:lpstr>'Posebni dio'!__S2A_G04_DS__X</vt:lpstr>
      <vt:lpstr>'Posebni dio'!__S2A_G05_DS__X</vt:lpstr>
      <vt:lpstr>'Posebni dio'!__S2A_G06_DS__X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dio'!S2A_GDET01_Redovi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Tanja Ferčec</cp:lastModifiedBy>
  <cp:lastPrinted>2025-07-01T11:46:11Z</cp:lastPrinted>
  <dcterms:created xsi:type="dcterms:W3CDTF">2025-06-17T10:04:58Z</dcterms:created>
  <dcterms:modified xsi:type="dcterms:W3CDTF">2025-07-01T11:46:15Z</dcterms:modified>
</cp:coreProperties>
</file>