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God. izvršenje plana 2025\"/>
    </mc:Choice>
  </mc:AlternateContent>
  <xr:revisionPtr revIDLastSave="0" documentId="13_ncr:1_{1B2F31DA-E42C-41AC-A37F-9189A7846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rashoda'!$A$7:$F$36</definedName>
    <definedName name="__S1A_G02_DS__X" localSheetId="2">'Račun financiranja'!#REF!</definedName>
    <definedName name="__S1A_G02_DS__X" localSheetId="1">'Račun prihoda i rashoda'!#REF!</definedName>
    <definedName name="__S1A_G03_DS__X" localSheetId="2">'Račun financiranja'!#REF!</definedName>
    <definedName name="__S1A_G03_DS__X" localSheetId="1">'Račun prihoda i rashoda'!#REF!</definedName>
    <definedName name="__S1A_Master_DS__X" localSheetId="2">'Račun financiranja'!#REF!</definedName>
    <definedName name="__S1A_Master_DS__X" localSheetId="1">'Račun prihoda i rashoda'!#REF!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rashoda'!$A$37:$F$37</definedName>
    <definedName name="S2A_RedoviSveuk" localSheetId="3">'Posebni dio'!$A$8:$F$8</definedName>
  </definedNames>
  <calcPr calcId="191029"/>
</workbook>
</file>

<file path=xl/calcChain.xml><?xml version="1.0" encoding="utf-8"?>
<calcChain xmlns="http://schemas.openxmlformats.org/spreadsheetml/2006/main">
  <c r="F24" i="2" l="1"/>
  <c r="F23" i="2"/>
  <c r="E24" i="2"/>
  <c r="E23" i="2"/>
  <c r="F14" i="2"/>
  <c r="E14" i="2"/>
  <c r="F13" i="2"/>
  <c r="E13" i="2"/>
  <c r="F12" i="2"/>
  <c r="E12" i="2"/>
  <c r="F11" i="2"/>
  <c r="E11" i="2"/>
  <c r="F8" i="2"/>
  <c r="E8" i="2"/>
  <c r="D7" i="3"/>
  <c r="F176" i="5"/>
  <c r="E176" i="5"/>
  <c r="E128" i="5"/>
  <c r="E29" i="5"/>
  <c r="F7" i="5"/>
  <c r="E7" i="5"/>
  <c r="F168" i="3"/>
  <c r="E168" i="3"/>
  <c r="F156" i="3"/>
  <c r="F152" i="3"/>
  <c r="F151" i="3"/>
  <c r="F149" i="3"/>
  <c r="F147" i="3"/>
  <c r="F145" i="3"/>
  <c r="F143" i="3"/>
  <c r="E156" i="3"/>
  <c r="E151" i="3"/>
  <c r="E149" i="3"/>
  <c r="E147" i="3"/>
  <c r="E145" i="3"/>
  <c r="E143" i="3"/>
  <c r="F137" i="3"/>
  <c r="F133" i="3"/>
  <c r="F132" i="3"/>
  <c r="F130" i="3"/>
  <c r="F128" i="3"/>
  <c r="F126" i="3"/>
  <c r="F124" i="3"/>
  <c r="E137" i="3"/>
  <c r="E132" i="3"/>
  <c r="E130" i="3"/>
  <c r="E128" i="3"/>
  <c r="E126" i="3"/>
  <c r="E124" i="3"/>
  <c r="F113" i="3"/>
  <c r="F110" i="3"/>
  <c r="F106" i="3"/>
  <c r="F105" i="3"/>
  <c r="F104" i="3"/>
  <c r="F102" i="3"/>
  <c r="F101" i="3"/>
  <c r="F99" i="3"/>
  <c r="F98" i="3"/>
  <c r="F97" i="3"/>
  <c r="F96" i="3"/>
  <c r="F94" i="3"/>
  <c r="F93" i="3"/>
  <c r="F90" i="3"/>
  <c r="F89" i="3"/>
  <c r="F86" i="3"/>
  <c r="F84" i="3"/>
  <c r="F79" i="3"/>
  <c r="F80" i="3"/>
  <c r="F81" i="3"/>
  <c r="F82" i="3"/>
  <c r="F83" i="3"/>
  <c r="F78" i="3"/>
  <c r="F77" i="3"/>
  <c r="F75" i="3"/>
  <c r="F68" i="3"/>
  <c r="F69" i="3"/>
  <c r="F70" i="3"/>
  <c r="F71" i="3"/>
  <c r="F72" i="3"/>
  <c r="F73" i="3"/>
  <c r="F74" i="3"/>
  <c r="F67" i="3"/>
  <c r="F66" i="3"/>
  <c r="F61" i="3"/>
  <c r="F62" i="3"/>
  <c r="F63" i="3"/>
  <c r="F64" i="3"/>
  <c r="F65" i="3"/>
  <c r="F60" i="3"/>
  <c r="F59" i="3"/>
  <c r="F56" i="3"/>
  <c r="F57" i="3"/>
  <c r="F58" i="3"/>
  <c r="F55" i="3"/>
  <c r="F54" i="3"/>
  <c r="F53" i="3"/>
  <c r="F51" i="3"/>
  <c r="F49" i="3"/>
  <c r="F47" i="3"/>
  <c r="F46" i="3"/>
  <c r="F45" i="3"/>
  <c r="F44" i="3"/>
  <c r="F43" i="3"/>
  <c r="E113" i="3"/>
  <c r="E110" i="3"/>
  <c r="E105" i="3"/>
  <c r="E104" i="3"/>
  <c r="E99" i="3"/>
  <c r="E101" i="3"/>
  <c r="E97" i="3"/>
  <c r="E96" i="3"/>
  <c r="E94" i="3"/>
  <c r="E93" i="3"/>
  <c r="E90" i="3"/>
  <c r="E89" i="3"/>
  <c r="E86" i="3"/>
  <c r="E85" i="3"/>
  <c r="E84" i="3"/>
  <c r="E79" i="3"/>
  <c r="E80" i="3"/>
  <c r="E81" i="3"/>
  <c r="E82" i="3"/>
  <c r="E83" i="3"/>
  <c r="E78" i="3"/>
  <c r="E77" i="3"/>
  <c r="E75" i="3"/>
  <c r="E68" i="3"/>
  <c r="E69" i="3"/>
  <c r="E70" i="3"/>
  <c r="E71" i="3"/>
  <c r="E72" i="3"/>
  <c r="E73" i="3"/>
  <c r="E74" i="3"/>
  <c r="E67" i="3"/>
  <c r="E66" i="3"/>
  <c r="E61" i="3"/>
  <c r="E62" i="3"/>
  <c r="E63" i="3"/>
  <c r="E64" i="3"/>
  <c r="E65" i="3"/>
  <c r="E60" i="3"/>
  <c r="E59" i="3"/>
  <c r="E56" i="3"/>
  <c r="E57" i="3"/>
  <c r="E58" i="3"/>
  <c r="E55" i="3"/>
  <c r="E54" i="3"/>
  <c r="E53" i="3"/>
  <c r="E51" i="3"/>
  <c r="E50" i="3"/>
  <c r="E49" i="3"/>
  <c r="E47" i="3"/>
  <c r="E46" i="3"/>
  <c r="E45" i="3"/>
  <c r="E44" i="3"/>
  <c r="E43" i="3"/>
  <c r="F37" i="3"/>
  <c r="E37" i="3"/>
  <c r="E36" i="3"/>
  <c r="E35" i="3"/>
  <c r="E34" i="3"/>
  <c r="E33" i="3"/>
  <c r="E32" i="3"/>
  <c r="E31" i="3"/>
  <c r="E30" i="3"/>
  <c r="E27" i="3"/>
  <c r="E26" i="3"/>
  <c r="E25" i="3"/>
  <c r="E24" i="3"/>
  <c r="E23" i="3"/>
  <c r="E22" i="3"/>
  <c r="E21" i="3"/>
  <c r="E19" i="3"/>
  <c r="E18" i="3"/>
  <c r="E17" i="3"/>
  <c r="E16" i="3"/>
  <c r="E15" i="3"/>
  <c r="E8" i="3"/>
  <c r="F7" i="3"/>
  <c r="E7" i="3"/>
  <c r="E52" i="3"/>
  <c r="F35" i="3"/>
  <c r="F34" i="3"/>
  <c r="F33" i="3"/>
  <c r="F32" i="3"/>
  <c r="F31" i="3"/>
  <c r="F30" i="3"/>
  <c r="F27" i="3"/>
  <c r="F26" i="3"/>
  <c r="F25" i="3"/>
  <c r="F24" i="3"/>
  <c r="F21" i="3"/>
  <c r="F20" i="3"/>
  <c r="F17" i="3"/>
  <c r="F15" i="3"/>
  <c r="F13" i="3"/>
  <c r="F8" i="3"/>
  <c r="F25" i="2"/>
  <c r="E25" i="2"/>
  <c r="F10" i="2"/>
  <c r="E8" i="5"/>
  <c r="B18" i="5"/>
  <c r="B19" i="5"/>
  <c r="B28" i="5"/>
  <c r="F164" i="5"/>
  <c r="F22" i="5"/>
  <c r="F23" i="5"/>
  <c r="F24" i="5"/>
  <c r="F25" i="5"/>
  <c r="F26" i="5"/>
  <c r="F27" i="5"/>
  <c r="F21" i="5"/>
  <c r="E21" i="5"/>
  <c r="E23" i="5"/>
  <c r="E24" i="5"/>
  <c r="E25" i="5"/>
  <c r="E26" i="5"/>
  <c r="E27" i="5"/>
  <c r="E22" i="5"/>
  <c r="D24" i="2"/>
  <c r="F100" i="3"/>
  <c r="F87" i="3"/>
  <c r="E142" i="5"/>
  <c r="F142" i="5"/>
  <c r="F128" i="5"/>
  <c r="E74" i="5"/>
  <c r="F74" i="5"/>
  <c r="C111" i="3"/>
  <c r="C108" i="3"/>
  <c r="C104" i="3"/>
  <c r="C102" i="3"/>
  <c r="C96" i="3"/>
  <c r="C94" i="3"/>
  <c r="C91" i="3"/>
  <c r="C85" i="3"/>
  <c r="C77" i="3"/>
  <c r="C75" i="3"/>
  <c r="C66" i="3"/>
  <c r="C59" i="3"/>
  <c r="C54" i="3"/>
  <c r="C51" i="3"/>
  <c r="C45" i="3"/>
  <c r="C49" i="3"/>
  <c r="C18" i="3"/>
  <c r="C22" i="3"/>
  <c r="C25" i="3"/>
  <c r="C28" i="3"/>
  <c r="C31" i="3"/>
  <c r="C35" i="3"/>
  <c r="C15" i="3"/>
  <c r="C13" i="3"/>
  <c r="C70" i="5"/>
  <c r="C56" i="5"/>
  <c r="C36" i="5"/>
  <c r="C31" i="5"/>
  <c r="B27" i="5"/>
  <c r="B24" i="5"/>
  <c r="B26" i="5"/>
  <c r="B25" i="5"/>
  <c r="B22" i="5"/>
  <c r="B101" i="5"/>
  <c r="B96" i="5"/>
  <c r="E96" i="5" s="1"/>
  <c r="B153" i="5"/>
  <c r="B152" i="5" s="1"/>
  <c r="B132" i="5"/>
  <c r="B88" i="5"/>
  <c r="B70" i="5"/>
  <c r="B56" i="5"/>
  <c r="B45" i="3"/>
  <c r="B96" i="3"/>
  <c r="C9" i="3"/>
  <c r="D9" i="3"/>
  <c r="F175" i="5"/>
  <c r="E175" i="5"/>
  <c r="F174" i="5"/>
  <c r="D174" i="5"/>
  <c r="B174" i="5"/>
  <c r="E174" i="5" s="1"/>
  <c r="F173" i="5"/>
  <c r="D173" i="5"/>
  <c r="B173" i="5"/>
  <c r="E173" i="5" s="1"/>
  <c r="F172" i="5"/>
  <c r="E172" i="5"/>
  <c r="F171" i="5"/>
  <c r="E171" i="5"/>
  <c r="F170" i="5"/>
  <c r="E170" i="5"/>
  <c r="D169" i="5"/>
  <c r="F169" i="5" s="1"/>
  <c r="B169" i="5"/>
  <c r="E169" i="5" s="1"/>
  <c r="D168" i="5"/>
  <c r="F168" i="5" s="1"/>
  <c r="B168" i="5"/>
  <c r="E168" i="5" s="1"/>
  <c r="F167" i="5"/>
  <c r="E167" i="5"/>
  <c r="D166" i="5"/>
  <c r="F166" i="5" s="1"/>
  <c r="B166" i="5"/>
  <c r="E166" i="5" s="1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D156" i="5"/>
  <c r="F156" i="5" s="1"/>
  <c r="B156" i="5"/>
  <c r="F154" i="5"/>
  <c r="E154" i="5"/>
  <c r="D153" i="5"/>
  <c r="F153" i="5" s="1"/>
  <c r="E153" i="5"/>
  <c r="E151" i="5"/>
  <c r="E150" i="5"/>
  <c r="E149" i="5"/>
  <c r="E148" i="5"/>
  <c r="E147" i="5"/>
  <c r="D146" i="5"/>
  <c r="B146" i="5"/>
  <c r="E146" i="5" s="1"/>
  <c r="D145" i="5"/>
  <c r="B145" i="5"/>
  <c r="E145" i="5" s="1"/>
  <c r="F144" i="5"/>
  <c r="E144" i="5"/>
  <c r="D143" i="5"/>
  <c r="F143" i="5" s="1"/>
  <c r="B143" i="5"/>
  <c r="E143" i="5" s="1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D132" i="5"/>
  <c r="F132" i="5" s="1"/>
  <c r="F131" i="5"/>
  <c r="E131" i="5"/>
  <c r="D130" i="5"/>
  <c r="F130" i="5" s="1"/>
  <c r="B130" i="5"/>
  <c r="B95" i="5" s="1"/>
  <c r="F129" i="5"/>
  <c r="E129" i="5"/>
  <c r="F127" i="5"/>
  <c r="E127" i="5"/>
  <c r="D126" i="5"/>
  <c r="F126" i="5" s="1"/>
  <c r="B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D101" i="5"/>
  <c r="F101" i="5" s="1"/>
  <c r="F100" i="5"/>
  <c r="E100" i="5"/>
  <c r="F99" i="5"/>
  <c r="E99" i="5"/>
  <c r="F98" i="5"/>
  <c r="E98" i="5"/>
  <c r="F97" i="5"/>
  <c r="E97" i="5"/>
  <c r="D96" i="5"/>
  <c r="F96" i="5" s="1"/>
  <c r="F94" i="5"/>
  <c r="E94" i="5"/>
  <c r="D93" i="5"/>
  <c r="F93" i="5" s="1"/>
  <c r="B93" i="5"/>
  <c r="E93" i="5" s="1"/>
  <c r="F92" i="5"/>
  <c r="E92" i="5"/>
  <c r="F91" i="5"/>
  <c r="E91" i="5"/>
  <c r="F90" i="5"/>
  <c r="E90" i="5"/>
  <c r="D88" i="5"/>
  <c r="F88" i="5" s="1"/>
  <c r="F87" i="5"/>
  <c r="E87" i="5"/>
  <c r="F86" i="5"/>
  <c r="E86" i="5"/>
  <c r="F85" i="5"/>
  <c r="E85" i="5"/>
  <c r="F84" i="5"/>
  <c r="E84" i="5"/>
  <c r="F83" i="5"/>
  <c r="E83" i="5"/>
  <c r="D82" i="5"/>
  <c r="F82" i="5" s="1"/>
  <c r="B82" i="5"/>
  <c r="F79" i="5"/>
  <c r="E79" i="5"/>
  <c r="D78" i="5"/>
  <c r="F78" i="5" s="1"/>
  <c r="B78" i="5"/>
  <c r="F77" i="5"/>
  <c r="E77" i="5"/>
  <c r="F76" i="5"/>
  <c r="E76" i="5"/>
  <c r="F75" i="5"/>
  <c r="E75" i="5"/>
  <c r="F73" i="5"/>
  <c r="E73" i="5"/>
  <c r="F72" i="5"/>
  <c r="E72" i="5"/>
  <c r="F71" i="5"/>
  <c r="E71" i="5"/>
  <c r="D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7" i="5"/>
  <c r="E57" i="5"/>
  <c r="D56" i="5"/>
  <c r="F56" i="5" s="1"/>
  <c r="F53" i="5"/>
  <c r="E53" i="5"/>
  <c r="D52" i="5"/>
  <c r="F52" i="5" s="1"/>
  <c r="B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F42" i="5"/>
  <c r="E42" i="5"/>
  <c r="F41" i="5"/>
  <c r="E41" i="5"/>
  <c r="F40" i="5"/>
  <c r="E40" i="5"/>
  <c r="F39" i="5"/>
  <c r="E39" i="5"/>
  <c r="F38" i="5"/>
  <c r="E38" i="5"/>
  <c r="F37" i="5"/>
  <c r="E37" i="5"/>
  <c r="D36" i="5"/>
  <c r="B36" i="5"/>
  <c r="F35" i="5"/>
  <c r="E35" i="5"/>
  <c r="F34" i="5"/>
  <c r="E34" i="5"/>
  <c r="F32" i="5"/>
  <c r="E32" i="5"/>
  <c r="D31" i="5"/>
  <c r="F31" i="5" s="1"/>
  <c r="B31" i="5"/>
  <c r="D17" i="5"/>
  <c r="F17" i="5" s="1"/>
  <c r="B17" i="5"/>
  <c r="D8" i="5"/>
  <c r="C8" i="5"/>
  <c r="B8" i="5"/>
  <c r="D6" i="5"/>
  <c r="C6" i="5"/>
  <c r="F6" i="5" s="1"/>
  <c r="B6" i="5"/>
  <c r="D5" i="5"/>
  <c r="C5" i="5"/>
  <c r="B5" i="5"/>
  <c r="E30" i="4"/>
  <c r="D30" i="4"/>
  <c r="C30" i="4"/>
  <c r="F30" i="4" s="1"/>
  <c r="B30" i="4"/>
  <c r="F29" i="4"/>
  <c r="D29" i="4"/>
  <c r="E29" i="4" s="1"/>
  <c r="C29" i="4"/>
  <c r="B29" i="4"/>
  <c r="E24" i="4"/>
  <c r="D24" i="4"/>
  <c r="C24" i="4"/>
  <c r="F24" i="4" s="1"/>
  <c r="B24" i="4"/>
  <c r="D23" i="4"/>
  <c r="F23" i="4" s="1"/>
  <c r="C23" i="4"/>
  <c r="B23" i="4"/>
  <c r="F13" i="4"/>
  <c r="E13" i="4"/>
  <c r="D13" i="4"/>
  <c r="B13" i="4"/>
  <c r="E12" i="4"/>
  <c r="D12" i="4"/>
  <c r="F12" i="4" s="1"/>
  <c r="B12" i="4"/>
  <c r="F7" i="4"/>
  <c r="E7" i="4"/>
  <c r="D7" i="4"/>
  <c r="B7" i="4"/>
  <c r="E6" i="4"/>
  <c r="D6" i="4"/>
  <c r="F6" i="4" s="1"/>
  <c r="B6" i="4"/>
  <c r="D169" i="3"/>
  <c r="C169" i="3"/>
  <c r="B169" i="3"/>
  <c r="D167" i="3"/>
  <c r="C167" i="3"/>
  <c r="B167" i="3"/>
  <c r="D166" i="3"/>
  <c r="F166" i="3" s="1"/>
  <c r="C166" i="3"/>
  <c r="B166" i="3"/>
  <c r="F155" i="3"/>
  <c r="E155" i="3"/>
  <c r="D154" i="3"/>
  <c r="C154" i="3"/>
  <c r="F154" i="3" s="1"/>
  <c r="B154" i="3"/>
  <c r="E154" i="3" s="1"/>
  <c r="F153" i="3"/>
  <c r="E153" i="3"/>
  <c r="D152" i="3"/>
  <c r="C152" i="3"/>
  <c r="B152" i="3"/>
  <c r="E152" i="3" s="1"/>
  <c r="F150" i="3"/>
  <c r="E150" i="3"/>
  <c r="D149" i="3"/>
  <c r="C149" i="3"/>
  <c r="B149" i="3"/>
  <c r="F148" i="3"/>
  <c r="E148" i="3"/>
  <c r="D147" i="3"/>
  <c r="C147" i="3"/>
  <c r="B147" i="3"/>
  <c r="F146" i="3"/>
  <c r="E146" i="3"/>
  <c r="D145" i="3"/>
  <c r="C145" i="3"/>
  <c r="B145" i="3"/>
  <c r="F144" i="3"/>
  <c r="E144" i="3"/>
  <c r="D143" i="3"/>
  <c r="C143" i="3"/>
  <c r="B143" i="3"/>
  <c r="D142" i="3"/>
  <c r="C142" i="3"/>
  <c r="B142" i="3"/>
  <c r="F136" i="3"/>
  <c r="E136" i="3"/>
  <c r="D135" i="3"/>
  <c r="C135" i="3"/>
  <c r="F135" i="3" s="1"/>
  <c r="B135" i="3"/>
  <c r="E135" i="3" s="1"/>
  <c r="F134" i="3"/>
  <c r="E134" i="3"/>
  <c r="D133" i="3"/>
  <c r="C133" i="3"/>
  <c r="B133" i="3"/>
  <c r="E133" i="3" s="1"/>
  <c r="E131" i="3"/>
  <c r="D130" i="3"/>
  <c r="C130" i="3"/>
  <c r="B130" i="3"/>
  <c r="F129" i="3"/>
  <c r="E129" i="3"/>
  <c r="D128" i="3"/>
  <c r="C128" i="3"/>
  <c r="B128" i="3"/>
  <c r="F127" i="3"/>
  <c r="E127" i="3"/>
  <c r="D126" i="3"/>
  <c r="C126" i="3"/>
  <c r="B126" i="3"/>
  <c r="F125" i="3"/>
  <c r="E125" i="3"/>
  <c r="D124" i="3"/>
  <c r="C124" i="3"/>
  <c r="B124" i="3"/>
  <c r="D123" i="3"/>
  <c r="C123" i="3"/>
  <c r="B123" i="3"/>
  <c r="F112" i="3"/>
  <c r="E112" i="3"/>
  <c r="F111" i="3"/>
  <c r="D111" i="3"/>
  <c r="B111" i="3"/>
  <c r="E111" i="3" s="1"/>
  <c r="D110" i="3"/>
  <c r="B110" i="3"/>
  <c r="F107" i="3"/>
  <c r="E107" i="3"/>
  <c r="E106" i="3"/>
  <c r="D104" i="3"/>
  <c r="B104" i="3"/>
  <c r="F103" i="3"/>
  <c r="E103" i="3"/>
  <c r="D102" i="3"/>
  <c r="B102" i="3"/>
  <c r="E102" i="3" s="1"/>
  <c r="D96" i="3"/>
  <c r="F95" i="3"/>
  <c r="E95" i="3"/>
  <c r="D94" i="3"/>
  <c r="B94" i="3"/>
  <c r="F92" i="3"/>
  <c r="E92" i="3"/>
  <c r="D91" i="3"/>
  <c r="F91" i="3" s="1"/>
  <c r="B91" i="3"/>
  <c r="D90" i="3"/>
  <c r="B90" i="3"/>
  <c r="D85" i="3"/>
  <c r="B85" i="3"/>
  <c r="D84" i="3"/>
  <c r="B84" i="3"/>
  <c r="D77" i="3"/>
  <c r="B77" i="3"/>
  <c r="F76" i="3"/>
  <c r="E76" i="3"/>
  <c r="D75" i="3"/>
  <c r="B75" i="3"/>
  <c r="D66" i="3"/>
  <c r="B66" i="3"/>
  <c r="D59" i="3"/>
  <c r="B59" i="3"/>
  <c r="D54" i="3"/>
  <c r="B54" i="3"/>
  <c r="F52" i="3"/>
  <c r="D51" i="3"/>
  <c r="B51" i="3"/>
  <c r="F50" i="3"/>
  <c r="D49" i="3"/>
  <c r="B49" i="3"/>
  <c r="D45" i="3"/>
  <c r="D42" i="3"/>
  <c r="B42" i="3"/>
  <c r="F36" i="3"/>
  <c r="D35" i="3"/>
  <c r="B35" i="3"/>
  <c r="D34" i="3"/>
  <c r="B34" i="3"/>
  <c r="D31" i="3"/>
  <c r="B31" i="3"/>
  <c r="D30" i="3"/>
  <c r="B30" i="3"/>
  <c r="F29" i="3"/>
  <c r="E29" i="3"/>
  <c r="D28" i="3"/>
  <c r="D24" i="3" s="1"/>
  <c r="B28" i="3"/>
  <c r="E28" i="3" s="1"/>
  <c r="D25" i="3"/>
  <c r="B25" i="3"/>
  <c r="F23" i="3"/>
  <c r="D22" i="3"/>
  <c r="F22" i="3" s="1"/>
  <c r="B22" i="3"/>
  <c r="D21" i="3"/>
  <c r="B21" i="3"/>
  <c r="E20" i="3"/>
  <c r="F19" i="3"/>
  <c r="D18" i="3"/>
  <c r="F18" i="3" s="1"/>
  <c r="B18" i="3"/>
  <c r="D17" i="3"/>
  <c r="B17" i="3"/>
  <c r="F16" i="3"/>
  <c r="D15" i="3"/>
  <c r="B15" i="3"/>
  <c r="F14" i="3"/>
  <c r="D13" i="3"/>
  <c r="B13" i="3"/>
  <c r="B9" i="3"/>
  <c r="D6" i="3"/>
  <c r="B6" i="3"/>
  <c r="C25" i="2"/>
  <c r="B25" i="2"/>
  <c r="F22" i="2"/>
  <c r="D22" i="2"/>
  <c r="C22" i="2"/>
  <c r="B22" i="2"/>
  <c r="E22" i="2" s="1"/>
  <c r="F21" i="2"/>
  <c r="E21" i="2"/>
  <c r="F20" i="2"/>
  <c r="E20" i="2"/>
  <c r="D19" i="2"/>
  <c r="F19" i="2" s="1"/>
  <c r="C19" i="2"/>
  <c r="B19" i="2"/>
  <c r="F18" i="2"/>
  <c r="E18" i="2"/>
  <c r="D18" i="2"/>
  <c r="C18" i="2"/>
  <c r="B18" i="2"/>
  <c r="D14" i="2"/>
  <c r="C14" i="2"/>
  <c r="B14" i="2"/>
  <c r="D13" i="2"/>
  <c r="C13" i="2"/>
  <c r="B13" i="2"/>
  <c r="D10" i="2"/>
  <c r="C10" i="2"/>
  <c r="B10" i="2"/>
  <c r="F9" i="2"/>
  <c r="E9" i="2"/>
  <c r="D7" i="2"/>
  <c r="F7" i="2" s="1"/>
  <c r="C7" i="2"/>
  <c r="B7" i="2"/>
  <c r="D25" i="2" l="1"/>
  <c r="C26" i="2"/>
  <c r="D26" i="2"/>
  <c r="E10" i="2"/>
  <c r="D37" i="3"/>
  <c r="F28" i="3"/>
  <c r="B93" i="3"/>
  <c r="B89" i="3" s="1"/>
  <c r="F85" i="3"/>
  <c r="F36" i="5"/>
  <c r="B23" i="5"/>
  <c r="B176" i="5"/>
  <c r="E156" i="5"/>
  <c r="E101" i="5"/>
  <c r="E126" i="5"/>
  <c r="E82" i="5"/>
  <c r="E130" i="5"/>
  <c r="E132" i="5"/>
  <c r="E88" i="5"/>
  <c r="B81" i="5"/>
  <c r="E52" i="5"/>
  <c r="D29" i="5"/>
  <c r="F29" i="5" s="1"/>
  <c r="E70" i="5"/>
  <c r="E6" i="5"/>
  <c r="B55" i="5"/>
  <c r="B54" i="5" s="1"/>
  <c r="E78" i="5"/>
  <c r="D30" i="5"/>
  <c r="F30" i="5" s="1"/>
  <c r="F8" i="5"/>
  <c r="D54" i="5"/>
  <c r="F54" i="5" s="1"/>
  <c r="F5" i="5"/>
  <c r="D81" i="5"/>
  <c r="F81" i="5" s="1"/>
  <c r="F70" i="5"/>
  <c r="D55" i="5"/>
  <c r="F55" i="5" s="1"/>
  <c r="E56" i="5"/>
  <c r="F123" i="3"/>
  <c r="E166" i="3"/>
  <c r="E142" i="3"/>
  <c r="E91" i="3"/>
  <c r="F169" i="3"/>
  <c r="D8" i="3"/>
  <c r="E169" i="3"/>
  <c r="C8" i="3"/>
  <c r="B8" i="3"/>
  <c r="B44" i="3"/>
  <c r="B43" i="3" s="1"/>
  <c r="F167" i="3"/>
  <c r="B137" i="3"/>
  <c r="E42" i="3"/>
  <c r="F42" i="3"/>
  <c r="D53" i="3"/>
  <c r="E6" i="3"/>
  <c r="D93" i="3"/>
  <c r="C156" i="3"/>
  <c r="D156" i="3"/>
  <c r="B156" i="3"/>
  <c r="B53" i="3"/>
  <c r="D137" i="3"/>
  <c r="E123" i="3"/>
  <c r="B24" i="3"/>
  <c r="F142" i="3"/>
  <c r="B26" i="2"/>
  <c r="F6" i="3"/>
  <c r="D44" i="3"/>
  <c r="C137" i="3"/>
  <c r="B29" i="5"/>
  <c r="E167" i="3"/>
  <c r="E5" i="5"/>
  <c r="E17" i="5"/>
  <c r="E31" i="5"/>
  <c r="D152" i="5"/>
  <c r="E7" i="2"/>
  <c r="E19" i="2"/>
  <c r="D95" i="5"/>
  <c r="B30" i="5"/>
  <c r="E36" i="5"/>
  <c r="E23" i="4"/>
  <c r="F152" i="5" l="1"/>
  <c r="F26" i="2"/>
  <c r="E26" i="2"/>
  <c r="C37" i="3"/>
  <c r="B113" i="3"/>
  <c r="D89" i="3"/>
  <c r="E152" i="5"/>
  <c r="E95" i="5"/>
  <c r="B80" i="5"/>
  <c r="E81" i="5"/>
  <c r="E30" i="5"/>
  <c r="B21" i="5"/>
  <c r="E54" i="5"/>
  <c r="E55" i="5"/>
  <c r="D43" i="3"/>
  <c r="B7" i="3"/>
  <c r="B37" i="3"/>
  <c r="F95" i="5"/>
  <c r="D80" i="5"/>
  <c r="D113" i="3" l="1"/>
  <c r="E80" i="5"/>
  <c r="F80" i="5"/>
  <c r="D18" i="5"/>
  <c r="D19" i="5"/>
  <c r="D28" i="5"/>
  <c r="D176" i="5"/>
  <c r="F28" i="5" l="1"/>
  <c r="E28" i="5"/>
  <c r="F18" i="5"/>
  <c r="E18" i="5"/>
  <c r="F19" i="5"/>
  <c r="E19" i="5"/>
</calcChain>
</file>

<file path=xl/sharedStrings.xml><?xml version="1.0" encoding="utf-8"?>
<sst xmlns="http://schemas.openxmlformats.org/spreadsheetml/2006/main" count="478" uniqueCount="250">
  <si>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</si>
  <si>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</si>
  <si>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</si>
  <si>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</si>
  <si>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</si>
  <si>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</si>
  <si>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</si>
  <si>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</si>
  <si>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</si>
  <si>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</si>
  <si>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</si>
  <si>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</si>
  <si>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</si>
  <si>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</si>
  <si>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</si>
  <si>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</si>
  <si>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</si>
  <si>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</si>
  <si>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</si>
  <si>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</si>
  <si>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</si>
  <si>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</si>
  <si>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</si>
  <si>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</si>
  <si>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</si>
  <si>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</si>
  <si>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</si>
  <si>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</si>
  <si>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</si>
  <si>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</si>
  <si>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</si>
  <si>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</si>
  <si>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</si>
  <si>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</si>
  <si>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63 Pomoći iz inozemstva i od subjekata unutar općeg proračuna</t>
  </si>
  <si>
    <t xml:space="preserve">  632 Pomoći od međunarodnih organizacija te institucija i tijela EU</t>
  </si>
  <si>
    <t xml:space="preserve">   6323 Tekuće pomoći od institucija i tijela  EU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</si>
  <si>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</si>
  <si>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</si>
  <si>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</si>
  <si>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</si>
  <si>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</si>
  <si>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</si>
  <si>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</si>
  <si>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  6414 Prihodi od zateznih kamata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</si>
  <si>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</si>
  <si>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</si>
  <si>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</si>
  <si>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</si>
  <si>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</si>
  <si>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</si>
  <si>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</si>
  <si>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 663 Donacije od pravnih i fizičkih osoba izvan općeg proračuna te povrat donacija i</t>
  </si>
  <si>
    <t xml:space="preserve">   6631 Tekuće donacije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</si>
  <si>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</si>
  <si>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</si>
  <si>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</si>
  <si>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</si>
  <si>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 xml:space="preserve"> 68 Kazne, upravne mjere i ostali prihodi</t>
  </si>
  <si>
    <t xml:space="preserve">  683 Ostali prihodi</t>
  </si>
  <si>
    <t xml:space="preserve">   6831 Ostali prihodi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</si>
  <si>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</si>
  <si>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</si>
  <si>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</si>
  <si>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</si>
  <si>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</si>
  <si>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3112 Plaće u naravi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</si>
  <si>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</si>
  <si>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</si>
  <si>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</si>
  <si>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</si>
  <si>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</si>
  <si>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</si>
  <si>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</si>
  <si>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</si>
  <si>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</si>
  <si>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</si>
  <si>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</si>
  <si>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</si>
  <si>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</si>
  <si>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</si>
  <si>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</si>
  <si>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</si>
  <si>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</si>
  <si>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</si>
  <si>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</si>
  <si>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</si>
  <si>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</si>
  <si>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</si>
  <si>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</si>
  <si>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</si>
  <si>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</si>
  <si>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</si>
  <si>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</si>
  <si>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</si>
  <si>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</si>
  <si>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3291 Naknade za rad predstavničkih i izvršnih tijela, povjerenstava i slično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</si>
  <si>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</si>
  <si>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</si>
  <si>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</si>
  <si>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</si>
  <si>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</si>
  <si>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</si>
  <si>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</si>
  <si>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</si>
  <si>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3433 Zatezne kamate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</si>
  <si>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</si>
  <si>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</si>
  <si>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</si>
  <si>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42 Rashodi za nabavu proizvedene dugotrajne imovine</t>
  </si>
  <si>
    <t xml:space="preserve">  421 Građevinski objekti</t>
  </si>
  <si>
    <t xml:space="preserve">   4214 Ostali građevinski objekti</t>
  </si>
  <si>
    <t xml:space="preserve">  422 Postrojenja i oprema</t>
  </si>
  <si>
    <t xml:space="preserve">   4221 Uredska oprema i namještaj</t>
  </si>
  <si>
    <t xml:space="preserve">   4222 Komunikacijska oprema</t>
  </si>
  <si>
    <t xml:space="preserve">   4223 Oprema za održavanje i zaštitu</t>
  </si>
  <si>
    <t xml:space="preserve">   4227 Uređaji, strojevi i oprema za ostale namjene</t>
  </si>
  <si>
    <t xml:space="preserve">  423 Prijevozna sredstva</t>
  </si>
  <si>
    <t xml:space="preserve">   4231 Prijevozna sredstva u cestovnom prometu</t>
  </si>
  <si>
    <t xml:space="preserve">  424 Knjige, umjetnička djela i ostale izložbene vrijednosti</t>
  </si>
  <si>
    <t xml:space="preserve">   4241 Knjige</t>
  </si>
  <si>
    <t xml:space="preserve">   4242 Umjetnička djela (izložena u galerijama, muzejima i slično)</t>
  </si>
  <si>
    <t xml:space="preserve">   4243 Muzejski izlošci i predmeti prirodnih rijetkosti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</si>
  <si>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</si>
  <si>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</si>
  <si>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</si>
  <si>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</si>
  <si>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</si>
  <si>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</si>
  <si>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</si>
  <si>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</si>
  <si>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</si>
  <si>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</si>
  <si>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5 POMOĆI</t>
  </si>
  <si>
    <t xml:space="preserve"> 51 Pomoći EU</t>
  </si>
  <si>
    <t xml:space="preserve"> 52 Pomoći grad. i župan</t>
  </si>
  <si>
    <t>6 DONACIJE</t>
  </si>
  <si>
    <t xml:space="preserve"> 61 Donacije</t>
  </si>
  <si>
    <t>7 PRIHODI OD PRODAJE ILI ZAMJENE NEFINANC. IMOVINE I NAKNADE S NASLOVA OSIGURANJA</t>
  </si>
  <si>
    <t xml:space="preserve"> 71 prihodi od prodaje ili zamjene nefinancijske imovin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</si>
  <si>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</si>
  <si>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</si>
  <si>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</si>
  <si>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</si>
  <si>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</si>
  <si>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</si>
  <si>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</si>
  <si>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</si>
  <si>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</si>
  <si>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</si>
  <si>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</si>
  <si>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</si>
  <si>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05540 MUZEJI I GALERIJE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</si>
  <si>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</si>
  <si>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</si>
  <si>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</si>
  <si>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            31 Vlastiti prihodi</t>
  </si>
  <si>
    <t xml:space="preserve">            43 Ostali prihodi</t>
  </si>
  <si>
    <t xml:space="preserve">            51 Pomoći EU</t>
  </si>
  <si>
    <t xml:space="preserve">            52 Pomoći grad. i župan</t>
  </si>
  <si>
    <t xml:space="preserve">            61 Donacije</t>
  </si>
  <si>
    <t xml:space="preserve">            71 prihodi od prodaje ili zamjene nefinancijske imovin</t>
  </si>
  <si>
    <t xml:space="preserve">0.00 </t>
  </si>
  <si>
    <t xml:space="preserve">  3903 MUZEJSKA I VIZUALNA DJELATNOST</t>
  </si>
  <si>
    <t xml:space="preserve">   A780000 MUZEJI ADMINISTRACIJA I UPRAVLJANJE**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</si>
  <si>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</si>
  <si>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</si>
  <si>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</si>
  <si>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</si>
  <si>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</si>
  <si>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</si>
  <si>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</si>
  <si>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</si>
  <si>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</si>
  <si>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</si>
  <si>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</si>
  <si>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</si>
  <si>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</si>
  <si>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</si>
  <si>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</si>
  <si>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</si>
  <si>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</si>
  <si>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</si>
  <si>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</si>
  <si>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</si>
  <si>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</si>
  <si>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34 Financijski rashodi</t>
  </si>
  <si>
    <t xml:space="preserve">      3431 Bankarske usluge i usluge platnog prometa</t>
  </si>
  <si>
    <t xml:space="preserve">   A780001 MUZEJI  PROG. MUZEJSKO GALERIJSKE DJ.**</t>
  </si>
  <si>
    <t xml:space="preserve">      3241 Naknade troškova osobama izvan radnog odnosa</t>
  </si>
  <si>
    <t xml:space="preserve">     42 Rashodi za nabavu proizvedene dugotrajne imovine</t>
  </si>
  <si>
    <t xml:space="preserve">      4214 Ostali građevinski objekti</t>
  </si>
  <si>
    <t xml:space="preserve">      4221 Uredska oprema i namještaj</t>
  </si>
  <si>
    <t xml:space="preserve">      4223 Oprema za održavanje i zaštitu</t>
  </si>
  <si>
    <t xml:space="preserve">      4227 Uređaji, strojevi i oprema za ostale namjene</t>
  </si>
  <si>
    <t xml:space="preserve">      4231 Prijevozna sredstva u cestovnom prometu</t>
  </si>
  <si>
    <t xml:space="preserve">      4242 Umjetnička djela (izložena u galerijama, muzejima i slično)</t>
  </si>
  <si>
    <t xml:space="preserve">     45 Rashodi za dodatna ulaganja na nefinancijskoj imovini</t>
  </si>
  <si>
    <t xml:space="preserve">      4511 Dodatna ulaganja na građevinskim objektima</t>
  </si>
  <si>
    <t xml:space="preserve">   A780002 MUZEJI ADMINISTRACIJA I UPRAVLJANJE - OSTALI IZVOR</t>
  </si>
  <si>
    <t xml:space="preserve">    31 Vlastiti prihodi</t>
  </si>
  <si>
    <t xml:space="preserve">      3299 Ostali nespomenuti rashodi poslovanja</t>
  </si>
  <si>
    <t xml:space="preserve">    43 Ostali prihodi</t>
  </si>
  <si>
    <t xml:space="preserve">      3112 Plaće u naravi</t>
  </si>
  <si>
    <t xml:space="preserve">      3214 Ostale naknade troškova zaposlenima</t>
  </si>
  <si>
    <t xml:space="preserve">      3222 Materijal i sirovine</t>
  </si>
  <si>
    <t xml:space="preserve">      3227 Službena, radna i zaštitna odjeća i obuća</t>
  </si>
  <si>
    <t xml:space="preserve">      3236 Zdravstvene i veterinarske usluge</t>
  </si>
  <si>
    <t xml:space="preserve">      3291 Naknade za rad predstavničkih i izvršnih tijela, povjerenstava i slično</t>
  </si>
  <si>
    <t xml:space="preserve">      3293 Reprezentacija</t>
  </si>
  <si>
    <t xml:space="preserve">      3294 Članarine i norme</t>
  </si>
  <si>
    <t xml:space="preserve">      3295 Pristojbe i naknade</t>
  </si>
  <si>
    <t xml:space="preserve">      3433 Zatezne kamate</t>
  </si>
  <si>
    <t xml:space="preserve">     41 Rashodi za nabavu neproizvedene dugotrajne imovine</t>
  </si>
  <si>
    <t xml:space="preserve">      4123 Licence</t>
  </si>
  <si>
    <t xml:space="preserve">      4222 Komunikacijska oprema</t>
  </si>
  <si>
    <t xml:space="preserve">      4241 Knjige</t>
  </si>
  <si>
    <t xml:space="preserve">      4243 Muzejski izlošci i predmeti prirodnih rijetkosti</t>
  </si>
  <si>
    <t xml:space="preserve">    51 Pomoći EU</t>
  </si>
  <si>
    <t xml:space="preserve">    52 Pomoći grad. i župan</t>
  </si>
  <si>
    <t xml:space="preserve">    61 Donacije</t>
  </si>
  <si>
    <t xml:space="preserve">    71 prihodi od prodaje ili zamjene nefinancijske imovin</t>
  </si>
  <si>
    <t xml:space="preserve">   634 Pomoći od izvan proračunskih korisnika</t>
  </si>
  <si>
    <t xml:space="preserve">   6341 tekuće pomoći od izvanproračunskih korisnika </t>
  </si>
  <si>
    <t xml:space="preserve">   3114 Plaće za posebne uvjete rada </t>
  </si>
  <si>
    <t xml:space="preserve">   3432 Negativne tečajne razlike zbog promjene valutne klauzule </t>
  </si>
  <si>
    <t xml:space="preserve">   4225 Instrumenti, uređaji i strojevi </t>
  </si>
  <si>
    <t xml:space="preserve">   426 Nematerijalna proizvedena imovina </t>
  </si>
  <si>
    <t xml:space="preserve">   4262 Ulaganja u računalne programe </t>
  </si>
  <si>
    <t xml:space="preserve">      3114 Plaće za posebne uvjete rada </t>
  </si>
  <si>
    <t xml:space="preserve">      3213 Stručno usavršavanje zaposlenika </t>
  </si>
  <si>
    <t xml:space="preserve">      4225 Instrumenti, uređaji i strojevi </t>
  </si>
  <si>
    <t xml:space="preserve">      4214 Ostali građevinski objekti </t>
  </si>
  <si>
    <t xml:space="preserve">      3432 Negativne tečajne razlike i razlike zbog promjene valutne klauzule </t>
  </si>
  <si>
    <t xml:space="preserve">      4262 Ulaganja u računalne programe </t>
  </si>
  <si>
    <t xml:space="preserve">      3132 Doprinosi za obvezno zdravstveno osiguranje </t>
  </si>
  <si>
    <t xml:space="preserve">      42 Ostali građevinski objekti </t>
  </si>
  <si>
    <t>Plan
2025.</t>
  </si>
  <si>
    <t>Plan 
2025.</t>
  </si>
  <si>
    <t>-</t>
  </si>
  <si>
    <t xml:space="preserve">7.166.00 </t>
  </si>
  <si>
    <t xml:space="preserve">7.300.00 </t>
  </si>
  <si>
    <t>1.478.012,44</t>
  </si>
  <si>
    <t>22.140,03</t>
  </si>
  <si>
    <t>717.129,11</t>
  </si>
  <si>
    <t>0</t>
  </si>
  <si>
    <t>244.541,04</t>
  </si>
  <si>
    <t>7000,00</t>
  </si>
  <si>
    <t>300,00</t>
  </si>
  <si>
    <t xml:space="preserve">DVOR TRAKOŠĆAN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</si>
</sst>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_ ;[Red]\-#,##0.00\ "/>
    <numFmt numFmtId="165" formatCode="#,##0.00\ &quot;kn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right" vertical="center"/>
    </xf>
    <xf numFmtId="10" fontId="9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quotePrefix="1" applyFont="1"/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10" fontId="17" fillId="3" borderId="2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/>
    </xf>
    <xf numFmtId="164" fontId="18" fillId="4" borderId="3" xfId="0" applyNumberFormat="1" applyFont="1" applyFill="1" applyBorder="1" applyAlignment="1">
      <alignment horizontal="right" vertical="center"/>
    </xf>
    <xf numFmtId="10" fontId="18" fillId="4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/>
    </xf>
    <xf numFmtId="164" fontId="13" fillId="5" borderId="3" xfId="0" applyNumberFormat="1" applyFont="1" applyFill="1" applyBorder="1" applyAlignment="1">
      <alignment horizontal="right" vertical="center"/>
    </xf>
    <xf numFmtId="10" fontId="13" fillId="5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164" fontId="15" fillId="0" borderId="3" xfId="0" applyNumberFormat="1" applyFont="1" applyBorder="1" applyAlignment="1">
      <alignment horizontal="right" vertical="center"/>
    </xf>
    <xf numFmtId="10" fontId="15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164" fontId="9" fillId="2" borderId="4" xfId="0" applyNumberFormat="1" applyFont="1" applyFill="1" applyBorder="1" applyAlignment="1">
      <alignment vertical="center"/>
    </xf>
    <xf numFmtId="10" fontId="9" fillId="2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9" fillId="0" borderId="5" xfId="0" applyFont="1" applyBorder="1" applyAlignment="1">
      <alignment vertical="center"/>
    </xf>
    <xf numFmtId="164" fontId="19" fillId="0" borderId="6" xfId="0" applyNumberFormat="1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10" fontId="19" fillId="0" borderId="0" xfId="0" applyNumberFormat="1" applyFont="1" applyAlignment="1">
      <alignment horizontal="center" vertical="center"/>
    </xf>
    <xf numFmtId="0" fontId="12" fillId="6" borderId="3" xfId="0" applyFont="1" applyFill="1" applyBorder="1" applyAlignment="1">
      <alignment horizontal="left" vertical="center"/>
    </xf>
    <xf numFmtId="164" fontId="12" fillId="6" borderId="3" xfId="0" applyNumberFormat="1" applyFont="1" applyFill="1" applyBorder="1" applyAlignment="1">
      <alignment horizontal="right" vertical="center"/>
    </xf>
    <xf numFmtId="10" fontId="12" fillId="6" borderId="3" xfId="0" applyNumberFormat="1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/>
    </xf>
    <xf numFmtId="164" fontId="20" fillId="7" borderId="3" xfId="0" applyNumberFormat="1" applyFont="1" applyFill="1" applyBorder="1" applyAlignment="1">
      <alignment horizontal="right" vertical="center"/>
    </xf>
    <xf numFmtId="10" fontId="20" fillId="7" borderId="3" xfId="0" applyNumberFormat="1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left" vertical="center"/>
    </xf>
    <xf numFmtId="164" fontId="15" fillId="8" borderId="3" xfId="0" applyNumberFormat="1" applyFont="1" applyFill="1" applyBorder="1" applyAlignment="1">
      <alignment horizontal="right" vertical="center"/>
    </xf>
    <xf numFmtId="10" fontId="15" fillId="8" borderId="3" xfId="0" applyNumberFormat="1" applyFont="1" applyFill="1" applyBorder="1" applyAlignment="1">
      <alignment horizontal="center" vertical="center"/>
    </xf>
    <xf numFmtId="0" fontId="4" fillId="9" borderId="3" xfId="1" applyBorder="1" applyAlignment="1">
      <alignment vertical="center"/>
    </xf>
    <xf numFmtId="164" fontId="4" fillId="9" borderId="3" xfId="1" applyNumberFormat="1" applyBorder="1" applyAlignment="1">
      <alignment horizontal="right" vertical="center"/>
    </xf>
    <xf numFmtId="0" fontId="16" fillId="9" borderId="3" xfId="1" applyFont="1" applyBorder="1" applyAlignment="1">
      <alignment vertical="center"/>
    </xf>
    <xf numFmtId="164" fontId="16" fillId="9" borderId="3" xfId="1" applyNumberFormat="1" applyFont="1" applyBorder="1" applyAlignment="1">
      <alignment horizontal="right" vertical="center"/>
    </xf>
    <xf numFmtId="10" fontId="16" fillId="9" borderId="3" xfId="1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right" vertical="center"/>
    </xf>
    <xf numFmtId="0" fontId="15" fillId="0" borderId="7" xfId="0" applyFont="1" applyBorder="1" applyAlignment="1">
      <alignment vertical="center"/>
    </xf>
    <xf numFmtId="164" fontId="15" fillId="0" borderId="7" xfId="0" applyNumberFormat="1" applyFont="1" applyBorder="1" applyAlignment="1">
      <alignment horizontal="right" vertical="center"/>
    </xf>
    <xf numFmtId="0" fontId="3" fillId="10" borderId="3" xfId="2" applyBorder="1" applyAlignment="1">
      <alignment vertical="center"/>
    </xf>
    <xf numFmtId="164" fontId="3" fillId="10" borderId="3" xfId="2" applyNumberFormat="1" applyBorder="1" applyAlignment="1">
      <alignment horizontal="right" vertical="center"/>
    </xf>
    <xf numFmtId="10" fontId="3" fillId="10" borderId="3" xfId="2" applyNumberFormat="1" applyBorder="1" applyAlignment="1">
      <alignment horizontal="center" vertical="center"/>
    </xf>
    <xf numFmtId="164" fontId="0" fillId="0" borderId="0" xfId="0" applyNumberFormat="1"/>
    <xf numFmtId="44" fontId="0" fillId="0" borderId="0" xfId="0" applyNumberFormat="1"/>
    <xf numFmtId="44" fontId="5" fillId="0" borderId="0" xfId="0" applyNumberFormat="1" applyFont="1"/>
    <xf numFmtId="165" fontId="5" fillId="0" borderId="0" xfId="0" applyNumberFormat="1" applyFont="1"/>
    <xf numFmtId="10" fontId="2" fillId="9" borderId="3" xfId="1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  <xf numFmtId="164" fontId="15" fillId="0" borderId="3" xfId="0" applyNumberFormat="1" applyFont="1" applyBorder="1" applyAlignment="1">
      <alignment horizontal="center" vertical="center"/>
    </xf>
    <xf numFmtId="10" fontId="1" fillId="10" borderId="3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20% - Isticanje2" xfId="1" builtinId="34"/>
    <cellStyle name="20% - Isticanje5" xfId="2" builtinId="4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Normal="100" workbookViewId="0">
      <pane ySplit="7" topLeftCell="A8" activePane="bottomLeft" state="frozen"/>
      <selection pane="bottomLeft" activeCell="K22" sqref="K22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5" width="15" style="1" customWidth="1"/>
    <col min="6" max="6" width="16.85546875" style="1" customWidth="1"/>
  </cols>
  <sheetData>
    <row r="1" spans="1:7" s="2" customFormat="1" ht="30" customHeight="1" x14ac:dyDescent="0.2">
      <c r="A1" s="3" t="s">
        <v>249</v>
      </c>
      <c r="B1" s="4"/>
      <c r="C1" s="4"/>
      <c r="D1" s="4"/>
      <c r="E1" s="4"/>
      <c r="F1" s="4"/>
    </row>
    <row r="2" spans="1:7" s="5" customFormat="1" ht="30" customHeight="1" x14ac:dyDescent="0.25">
      <c r="A2" s="77" t="s">
        <v>0</v>
      </c>
      <c r="B2" s="77"/>
      <c r="C2" s="77"/>
      <c r="D2" s="77"/>
      <c r="E2" s="77"/>
      <c r="F2" s="77"/>
    </row>
    <row r="3" spans="1:7" s="5" customFormat="1" ht="30" customHeight="1" x14ac:dyDescent="0.25">
      <c r="A3" s="78" t="s">
        <v>1</v>
      </c>
      <c r="B3" s="78"/>
      <c r="C3" s="78"/>
      <c r="D3" s="78"/>
      <c r="E3" s="78"/>
      <c r="F3" s="78"/>
    </row>
    <row r="4" spans="1:7" s="6" customFormat="1" ht="24.95" customHeight="1" x14ac:dyDescent="0.3">
      <c r="A4" s="78" t="s">
        <v>2</v>
      </c>
      <c r="B4" s="78"/>
      <c r="C4" s="78"/>
      <c r="D4" s="78"/>
      <c r="E4" s="78"/>
      <c r="F4" s="78"/>
    </row>
    <row r="5" spans="1:7" s="7" customFormat="1" ht="24.95" customHeight="1" x14ac:dyDescent="0.25">
      <c r="A5" s="8" t="s">
        <v>3</v>
      </c>
      <c r="B5" s="9"/>
      <c r="C5" s="9"/>
      <c r="D5" s="9"/>
      <c r="E5" s="9"/>
      <c r="F5" s="9"/>
    </row>
    <row r="6" spans="1:7" ht="57.6" customHeight="1" x14ac:dyDescent="0.25">
      <c r="A6" s="10" t="s">
        <v>4</v>
      </c>
      <c r="B6" s="10" t="s">
        <v>5</v>
      </c>
      <c r="C6" s="10" t="s">
        <v>238</v>
      </c>
      <c r="D6" s="10" t="s">
        <v>7</v>
      </c>
      <c r="E6" s="10" t="s">
        <v>8</v>
      </c>
      <c r="F6" s="10" t="s">
        <v>9</v>
      </c>
    </row>
    <row r="7" spans="1:7" s="11" customFormat="1" ht="15.95" customHeight="1" x14ac:dyDescent="0.25">
      <c r="A7" s="12" t="s">
        <v>10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7" s="11" customFormat="1" ht="24.95" customHeight="1" x14ac:dyDescent="0.25">
      <c r="A8" s="13" t="s">
        <v>11</v>
      </c>
      <c r="B8" s="14">
        <v>1859197.42</v>
      </c>
      <c r="C8" s="14">
        <v>2644446.9</v>
      </c>
      <c r="D8" s="14">
        <v>2636494.92</v>
      </c>
      <c r="E8" s="15">
        <f>D8/B8</f>
        <v>1.4180822819773491</v>
      </c>
      <c r="F8" s="15">
        <f>D8/C8</f>
        <v>0.99699295153175505</v>
      </c>
    </row>
    <row r="9" spans="1:7" s="11" customFormat="1" ht="24.95" customHeight="1" x14ac:dyDescent="0.25">
      <c r="A9" s="13" t="s">
        <v>12</v>
      </c>
      <c r="B9" s="14">
        <v>0</v>
      </c>
      <c r="C9" s="14">
        <v>0</v>
      </c>
      <c r="D9" s="14">
        <v>0</v>
      </c>
      <c r="E9" s="15" t="str">
        <f t="shared" ref="E8:E14" si="0">IF(B9&lt;&gt;0,D9/B9,"-")</f>
        <v>-</v>
      </c>
      <c r="F9" s="15" t="str">
        <f>IF(C9&lt;&gt;0,D9/C9,"-")</f>
        <v>-</v>
      </c>
    </row>
    <row r="10" spans="1:7" s="16" customFormat="1" ht="30" customHeight="1" x14ac:dyDescent="0.25">
      <c r="A10" s="17" t="s">
        <v>13</v>
      </c>
      <c r="B10" s="18">
        <f>B8+B9</f>
        <v>1859197.42</v>
      </c>
      <c r="C10" s="18">
        <f>C8+C9</f>
        <v>2644446.9</v>
      </c>
      <c r="D10" s="18">
        <f>D8+D9</f>
        <v>2636494.92</v>
      </c>
      <c r="E10" s="19">
        <f t="shared" si="0"/>
        <v>1.4180822819773491</v>
      </c>
      <c r="F10" s="19">
        <f>D10/C10</f>
        <v>0.99699295153175505</v>
      </c>
      <c r="G10" s="11"/>
    </row>
    <row r="11" spans="1:7" s="11" customFormat="1" ht="24.95" customHeight="1" x14ac:dyDescent="0.25">
      <c r="A11" s="13" t="s">
        <v>14</v>
      </c>
      <c r="B11" s="14">
        <v>1384789.61</v>
      </c>
      <c r="C11" s="14">
        <v>1737828.36</v>
      </c>
      <c r="D11" s="14">
        <v>1681421.72</v>
      </c>
      <c r="E11" s="15">
        <f>D11/B11</f>
        <v>1.2142073480750624</v>
      </c>
      <c r="F11" s="15">
        <f>D11/C11</f>
        <v>0.96754188083338677</v>
      </c>
    </row>
    <row r="12" spans="1:7" s="11" customFormat="1" ht="24.95" customHeight="1" x14ac:dyDescent="0.25">
      <c r="A12" s="13" t="s">
        <v>15</v>
      </c>
      <c r="B12" s="14">
        <v>598800.66</v>
      </c>
      <c r="C12" s="14">
        <v>808416</v>
      </c>
      <c r="D12" s="14">
        <v>787700.9</v>
      </c>
      <c r="E12" s="15">
        <f>D12/B12</f>
        <v>1.3154643149524918</v>
      </c>
      <c r="F12" s="15">
        <f>D12/C12</f>
        <v>0.97437569271266278</v>
      </c>
    </row>
    <row r="13" spans="1:7" ht="30" customHeight="1" x14ac:dyDescent="0.25">
      <c r="A13" s="17" t="s">
        <v>16</v>
      </c>
      <c r="B13" s="18">
        <f>B11+B12</f>
        <v>1983590.27</v>
      </c>
      <c r="C13" s="18">
        <f>C11+C12</f>
        <v>2546244.3600000003</v>
      </c>
      <c r="D13" s="18">
        <f>D11+D12</f>
        <v>2469122.62</v>
      </c>
      <c r="E13" s="19">
        <f>D13/B13</f>
        <v>1.2447745168663285</v>
      </c>
      <c r="F13" s="19">
        <f>D13/C13</f>
        <v>0.96971157159480159</v>
      </c>
      <c r="G13" s="11"/>
    </row>
    <row r="14" spans="1:7" ht="30" customHeight="1" x14ac:dyDescent="0.25">
      <c r="A14" s="17" t="s">
        <v>17</v>
      </c>
      <c r="B14" s="18">
        <f>B8+B9-B11-B12</f>
        <v>-124392.85000000021</v>
      </c>
      <c r="C14" s="18">
        <f>C8+C9-C11-C12</f>
        <v>98202.539999999804</v>
      </c>
      <c r="D14" s="18">
        <f>D8+D9-D11-D12</f>
        <v>167372.29999999993</v>
      </c>
      <c r="E14" s="19">
        <f>D14/B14</f>
        <v>-1.3455138297739753</v>
      </c>
      <c r="F14" s="19">
        <f>D14/C14</f>
        <v>1.7043581561128691</v>
      </c>
      <c r="G14" s="11"/>
    </row>
    <row r="15" spans="1:7" x14ac:dyDescent="0.25">
      <c r="A15" s="20"/>
      <c r="B15" s="21"/>
      <c r="C15" s="21"/>
      <c r="D15" s="21"/>
      <c r="E15" s="22"/>
      <c r="F15" s="22"/>
    </row>
    <row r="16" spans="1:7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18</v>
      </c>
      <c r="B17" s="9"/>
      <c r="C17" s="9"/>
      <c r="D17" s="9"/>
      <c r="E17" s="9"/>
      <c r="F17" s="9"/>
    </row>
    <row r="18" spans="1:6" ht="57.6" customHeight="1" x14ac:dyDescent="0.25">
      <c r="A18" s="10" t="s">
        <v>4</v>
      </c>
      <c r="B18" s="10" t="str">
        <f>B6</f>
        <v>Ostvarenje /
Izvršenje
01.-12.2024.</v>
      </c>
      <c r="C18" s="10" t="str">
        <f>C6</f>
        <v>Plan 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5" customHeight="1" x14ac:dyDescent="0.25">
      <c r="A19" s="12" t="s">
        <v>10</v>
      </c>
      <c r="B19" s="12">
        <f>COLUMN()</f>
        <v>2</v>
      </c>
      <c r="C19" s="12">
        <f>COLUMN()</f>
        <v>3</v>
      </c>
      <c r="D19" s="12">
        <f>COLUMN()</f>
        <v>4</v>
      </c>
      <c r="E19" s="12" t="str">
        <f>_xlfn.CONCAT(TEXT(COLUMN(),"@")," (",TEXT(D19,"@")," / ",TEXT(B19,"@"),")")</f>
        <v>5 (4 / 2)</v>
      </c>
      <c r="F19" s="12" t="str">
        <f>_xlfn.CONCAT(TEXT(COLUMN(),"@")," (",TEXT(D19,"@")," / ",TEXT(C19,"@"),")")</f>
        <v>6 (4 / 3)</v>
      </c>
    </row>
    <row r="20" spans="1:6" s="11" customFormat="1" ht="24.95" customHeight="1" x14ac:dyDescent="0.25">
      <c r="A20" s="13" t="s">
        <v>19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5" customHeight="1" x14ac:dyDescent="0.25">
      <c r="A21" s="13" t="s">
        <v>20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25">
      <c r="A22" s="17" t="s">
        <v>21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5" customHeight="1" x14ac:dyDescent="0.25">
      <c r="A23" s="13" t="s">
        <v>22</v>
      </c>
      <c r="B23" s="14">
        <v>435121.24</v>
      </c>
      <c r="C23" s="14">
        <v>309345.28000000003</v>
      </c>
      <c r="D23" s="14">
        <v>309345.28000000003</v>
      </c>
      <c r="E23" s="15">
        <f>D23/B23</f>
        <v>0.71094042662684087</v>
      </c>
      <c r="F23" s="15">
        <f>D23/C23</f>
        <v>1</v>
      </c>
    </row>
    <row r="24" spans="1:6" s="11" customFormat="1" ht="24.95" customHeight="1" x14ac:dyDescent="0.25">
      <c r="A24" s="13" t="s">
        <v>23</v>
      </c>
      <c r="B24" s="14">
        <v>310728.39</v>
      </c>
      <c r="C24" s="14">
        <v>407547.82</v>
      </c>
      <c r="D24" s="14">
        <f>D10-D13+D23</f>
        <v>476717.57999999984</v>
      </c>
      <c r="E24" s="15">
        <f>D24/B24</f>
        <v>1.53419383404265</v>
      </c>
      <c r="F24" s="15">
        <f>D24/C24</f>
        <v>1.1697218255271242</v>
      </c>
    </row>
    <row r="25" spans="1:6" ht="30" customHeight="1" x14ac:dyDescent="0.25">
      <c r="A25" s="17" t="s">
        <v>24</v>
      </c>
      <c r="B25" s="18">
        <f>B20-B21+B23-B24</f>
        <v>124392.84999999998</v>
      </c>
      <c r="C25" s="18">
        <f>C20-C21+C23-C24</f>
        <v>-98202.539999999979</v>
      </c>
      <c r="D25" s="18">
        <f>D20-D21+D23-D24</f>
        <v>-167372.29999999981</v>
      </c>
      <c r="E25" s="19">
        <f>D25/B25</f>
        <v>-1.3455138297739768</v>
      </c>
      <c r="F25" s="19">
        <f>D25/C25</f>
        <v>1.7043581561128649</v>
      </c>
    </row>
    <row r="26" spans="1:6" ht="30" customHeight="1" x14ac:dyDescent="0.25">
      <c r="A26" s="17" t="s">
        <v>25</v>
      </c>
      <c r="B26" s="18">
        <f>B14+B25</f>
        <v>-2.3283064365386963E-10</v>
      </c>
      <c r="C26" s="18">
        <f>C14+C25</f>
        <v>-1.7462298274040222E-10</v>
      </c>
      <c r="D26" s="18">
        <f>D14+D25</f>
        <v>0</v>
      </c>
      <c r="E26" s="19">
        <f t="shared" si="1"/>
        <v>0</v>
      </c>
      <c r="F26" s="19">
        <f t="shared" si="2"/>
        <v>0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57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5"/>
  <sheetViews>
    <sheetView zoomScaleNormal="100" workbookViewId="0">
      <pane ySplit="6" topLeftCell="A7" activePane="bottomLeft" state="frozen"/>
      <selection pane="bottomLeft" activeCell="D113" sqref="D113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5" style="1" customWidth="1"/>
    <col min="9" max="9" width="9" customWidth="1"/>
  </cols>
  <sheetData>
    <row r="1" spans="1:6" s="5" customFormat="1" ht="30" customHeight="1" x14ac:dyDescent="0.25">
      <c r="A1" s="78" t="s">
        <v>1</v>
      </c>
      <c r="B1" s="78"/>
      <c r="C1" s="78"/>
      <c r="D1" s="78"/>
      <c r="E1" s="78"/>
      <c r="F1" s="78"/>
    </row>
    <row r="2" spans="1:6" s="5" customFormat="1" ht="30" customHeight="1" x14ac:dyDescent="0.25">
      <c r="A2" s="78" t="s">
        <v>26</v>
      </c>
      <c r="B2" s="78"/>
      <c r="C2" s="78"/>
      <c r="D2" s="78"/>
      <c r="E2" s="78"/>
      <c r="F2" s="78"/>
    </row>
    <row r="3" spans="1:6" s="6" customFormat="1" ht="24.95" customHeight="1" x14ac:dyDescent="0.3">
      <c r="A3" s="78" t="s">
        <v>27</v>
      </c>
      <c r="B3" s="78"/>
      <c r="C3" s="78"/>
      <c r="D3" s="78"/>
      <c r="E3" s="78"/>
      <c r="F3" s="78"/>
    </row>
    <row r="4" spans="1:6" s="7" customFormat="1" ht="24.95" customHeight="1" x14ac:dyDescent="0.25">
      <c r="A4" s="8" t="s">
        <v>28</v>
      </c>
      <c r="B4" s="9"/>
      <c r="C4" s="9"/>
      <c r="D4" s="9"/>
      <c r="E4" s="9"/>
      <c r="F4" s="9"/>
    </row>
    <row r="5" spans="1:6" ht="57.6" customHeight="1" x14ac:dyDescent="0.25">
      <c r="A5" s="10" t="s">
        <v>29</v>
      </c>
      <c r="B5" s="10" t="s">
        <v>30</v>
      </c>
      <c r="C5" s="10" t="s">
        <v>237</v>
      </c>
      <c r="D5" s="10" t="s">
        <v>31</v>
      </c>
      <c r="E5" s="10" t="s">
        <v>32</v>
      </c>
      <c r="F5" s="10" t="s">
        <v>33</v>
      </c>
    </row>
    <row r="6" spans="1:6" s="11" customFormat="1" ht="15.95" customHeight="1" x14ac:dyDescent="0.25">
      <c r="A6" s="12" t="s">
        <v>10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x14ac:dyDescent="0.25">
      <c r="A7" s="25" t="s">
        <v>11</v>
      </c>
      <c r="B7" s="26">
        <f>B8+B17+B21+B24+B30+B34</f>
        <v>1859197.4200000002</v>
      </c>
      <c r="C7" s="26">
        <v>2644446.9</v>
      </c>
      <c r="D7" s="26">
        <f>D8+D17+D21+D24+D30+D34</f>
        <v>2636494.9200000004</v>
      </c>
      <c r="E7" s="27">
        <f>D7/B7</f>
        <v>1.4180822819773493</v>
      </c>
      <c r="F7" s="27">
        <f>D7/C7</f>
        <v>0.99699295153175527</v>
      </c>
    </row>
    <row r="8" spans="1:6" x14ac:dyDescent="0.25">
      <c r="A8" s="28" t="s">
        <v>34</v>
      </c>
      <c r="B8" s="29">
        <f>B9+B11+B13+B15</f>
        <v>134957.79999999999</v>
      </c>
      <c r="C8" s="29">
        <f t="shared" ref="C8:D8" si="0">C9+C11+C13+C15</f>
        <v>220841</v>
      </c>
      <c r="D8" s="29">
        <f t="shared" si="0"/>
        <v>223286.93</v>
      </c>
      <c r="E8" s="30">
        <f>D8/B8</f>
        <v>1.6544944419663037</v>
      </c>
      <c r="F8" s="30">
        <f>D8/C8</f>
        <v>1.0110755249251724</v>
      </c>
    </row>
    <row r="9" spans="1:6" x14ac:dyDescent="0.25">
      <c r="A9" s="31" t="s">
        <v>35</v>
      </c>
      <c r="B9" s="32">
        <f>SUBTOTAL(9,B10:B10)</f>
        <v>0</v>
      </c>
      <c r="C9" s="32">
        <f t="shared" ref="C9:D9" si="1">SUBTOTAL(9,C10:C10)</f>
        <v>7166</v>
      </c>
      <c r="D9" s="32">
        <f t="shared" si="1"/>
        <v>0</v>
      </c>
      <c r="E9" s="33" t="s">
        <v>239</v>
      </c>
      <c r="F9" s="33" t="s">
        <v>239</v>
      </c>
    </row>
    <row r="10" spans="1:6" x14ac:dyDescent="0.25">
      <c r="A10" s="34" t="s">
        <v>36</v>
      </c>
      <c r="B10" s="35">
        <v>0</v>
      </c>
      <c r="C10" s="35">
        <v>7166</v>
      </c>
      <c r="D10" s="35">
        <v>0</v>
      </c>
      <c r="E10" s="36" t="s">
        <v>239</v>
      </c>
      <c r="F10" s="36" t="s">
        <v>239</v>
      </c>
    </row>
    <row r="11" spans="1:6" x14ac:dyDescent="0.25">
      <c r="A11" s="56" t="s">
        <v>222</v>
      </c>
      <c r="B11" s="57">
        <v>21989.64</v>
      </c>
      <c r="C11" s="57">
        <v>0</v>
      </c>
      <c r="D11" s="57">
        <v>0</v>
      </c>
      <c r="E11" s="71" t="s">
        <v>239</v>
      </c>
      <c r="F11" s="71" t="s">
        <v>239</v>
      </c>
    </row>
    <row r="12" spans="1:6" x14ac:dyDescent="0.25">
      <c r="A12" s="34" t="s">
        <v>223</v>
      </c>
      <c r="B12" s="35">
        <v>21989.64</v>
      </c>
      <c r="C12" s="35">
        <v>0</v>
      </c>
      <c r="D12" s="35">
        <v>0</v>
      </c>
      <c r="E12" s="36" t="s">
        <v>239</v>
      </c>
      <c r="F12" s="36" t="s">
        <v>239</v>
      </c>
    </row>
    <row r="13" spans="1:6" x14ac:dyDescent="0.25">
      <c r="A13" s="31" t="s">
        <v>37</v>
      </c>
      <c r="B13" s="32">
        <f>SUBTOTAL(9,B14:B14)</f>
        <v>0</v>
      </c>
      <c r="C13" s="32">
        <f>C14</f>
        <v>4000</v>
      </c>
      <c r="D13" s="32">
        <f>SUBTOTAL(9,D14:D14)</f>
        <v>4300</v>
      </c>
      <c r="E13" s="33" t="s">
        <v>239</v>
      </c>
      <c r="F13" s="33">
        <f>D13/C13</f>
        <v>1.075</v>
      </c>
    </row>
    <row r="14" spans="1:6" x14ac:dyDescent="0.25">
      <c r="A14" s="34" t="s">
        <v>38</v>
      </c>
      <c r="B14" s="35">
        <v>0</v>
      </c>
      <c r="C14" s="35">
        <v>4000</v>
      </c>
      <c r="D14" s="35">
        <v>4300</v>
      </c>
      <c r="E14" s="36" t="s">
        <v>239</v>
      </c>
      <c r="F14" s="36">
        <f t="shared" ref="F14:F36" si="2">IF(C14&lt;&gt;0,D14/C14,"-")</f>
        <v>1.075</v>
      </c>
    </row>
    <row r="15" spans="1:6" x14ac:dyDescent="0.25">
      <c r="A15" s="31" t="s">
        <v>39</v>
      </c>
      <c r="B15" s="32">
        <f>SUBTOTAL(9,B16:B16)</f>
        <v>112968.16</v>
      </c>
      <c r="C15" s="32">
        <f>C16</f>
        <v>209675</v>
      </c>
      <c r="D15" s="32">
        <f>SUBTOTAL(9,D16:D16)</f>
        <v>218986.93</v>
      </c>
      <c r="E15" s="33">
        <f>D15/B15</f>
        <v>1.9384836399920118</v>
      </c>
      <c r="F15" s="33">
        <f>D15/C15</f>
        <v>1.0444112555144867</v>
      </c>
    </row>
    <row r="16" spans="1:6" x14ac:dyDescent="0.25">
      <c r="A16" s="34" t="s">
        <v>40</v>
      </c>
      <c r="B16" s="35">
        <v>112968.16</v>
      </c>
      <c r="C16" s="35">
        <v>209675</v>
      </c>
      <c r="D16" s="35">
        <v>218986.93</v>
      </c>
      <c r="E16" s="36">
        <f>D16/B16</f>
        <v>1.9384836399920118</v>
      </c>
      <c r="F16" s="36">
        <f t="shared" si="2"/>
        <v>1.0444112555144867</v>
      </c>
    </row>
    <row r="17" spans="1:9" x14ac:dyDescent="0.25">
      <c r="A17" s="28" t="s">
        <v>41</v>
      </c>
      <c r="B17" s="29">
        <f>SUBTOTAL(9,B19:B20)</f>
        <v>3.2</v>
      </c>
      <c r="C17" s="29">
        <v>200</v>
      </c>
      <c r="D17" s="29">
        <f>SUBTOTAL(9,D19:D20)</f>
        <v>77.13</v>
      </c>
      <c r="E17" s="30">
        <f>D17/B17</f>
        <v>24.103124999999999</v>
      </c>
      <c r="F17" s="30">
        <f>D17/C17</f>
        <v>0.38564999999999999</v>
      </c>
    </row>
    <row r="18" spans="1:9" x14ac:dyDescent="0.25">
      <c r="A18" s="31" t="s">
        <v>42</v>
      </c>
      <c r="B18" s="32">
        <f>SUBTOTAL(9,B19:B20)</f>
        <v>3.2</v>
      </c>
      <c r="C18" s="32">
        <f>C19+C20</f>
        <v>200</v>
      </c>
      <c r="D18" s="32">
        <f>SUBTOTAL(9,D19:D20)</f>
        <v>77.13</v>
      </c>
      <c r="E18" s="33">
        <f>D18/B18</f>
        <v>24.103124999999999</v>
      </c>
      <c r="F18" s="33">
        <f t="shared" si="2"/>
        <v>0.38564999999999999</v>
      </c>
    </row>
    <row r="19" spans="1:9" x14ac:dyDescent="0.25">
      <c r="A19" s="34" t="s">
        <v>43</v>
      </c>
      <c r="B19" s="35">
        <v>3.2</v>
      </c>
      <c r="C19" s="35">
        <v>0</v>
      </c>
      <c r="D19" s="35">
        <v>3.94</v>
      </c>
      <c r="E19" s="36">
        <f>D19/B19</f>
        <v>1.23125</v>
      </c>
      <c r="F19" s="36" t="str">
        <f t="shared" si="2"/>
        <v>-</v>
      </c>
    </row>
    <row r="20" spans="1:9" x14ac:dyDescent="0.25">
      <c r="A20" s="34" t="s">
        <v>44</v>
      </c>
      <c r="B20" s="35">
        <v>0</v>
      </c>
      <c r="C20" s="35">
        <v>200</v>
      </c>
      <c r="D20" s="35">
        <v>73.19</v>
      </c>
      <c r="E20" s="36" t="str">
        <f t="shared" ref="E20:E29" si="3">IF(B20&lt;&gt;0,D20/B20,"-")</f>
        <v>-</v>
      </c>
      <c r="F20" s="36">
        <f>D20/C20</f>
        <v>0.36595</v>
      </c>
    </row>
    <row r="21" spans="1:9" x14ac:dyDescent="0.25">
      <c r="A21" s="28" t="s">
        <v>45</v>
      </c>
      <c r="B21" s="29">
        <f>SUBTOTAL(9,B23:B23)</f>
        <v>391154</v>
      </c>
      <c r="C21" s="29">
        <v>700000</v>
      </c>
      <c r="D21" s="29">
        <f>SUBTOTAL(9,D23:D23)</f>
        <v>732439</v>
      </c>
      <c r="E21" s="30">
        <f t="shared" ref="E21:E27" si="4">D21/B21</f>
        <v>1.8725080147461102</v>
      </c>
      <c r="F21" s="30">
        <f>D21/C21</f>
        <v>1.0463414285714285</v>
      </c>
    </row>
    <row r="22" spans="1:9" x14ac:dyDescent="0.25">
      <c r="A22" s="31" t="s">
        <v>46</v>
      </c>
      <c r="B22" s="32">
        <f>SUBTOTAL(9,B23:B23)</f>
        <v>391154</v>
      </c>
      <c r="C22" s="32">
        <f>C23</f>
        <v>700000</v>
      </c>
      <c r="D22" s="32">
        <f>SUBTOTAL(9,D23:D23)</f>
        <v>732439</v>
      </c>
      <c r="E22" s="33">
        <f t="shared" si="4"/>
        <v>1.8725080147461102</v>
      </c>
      <c r="F22" s="33">
        <f t="shared" si="2"/>
        <v>1.0463414285714285</v>
      </c>
    </row>
    <row r="23" spans="1:9" x14ac:dyDescent="0.25">
      <c r="A23" s="34" t="s">
        <v>47</v>
      </c>
      <c r="B23" s="35">
        <v>391154</v>
      </c>
      <c r="C23" s="35">
        <v>700000</v>
      </c>
      <c r="D23" s="35">
        <v>732439</v>
      </c>
      <c r="E23" s="36">
        <f t="shared" si="4"/>
        <v>1.8725080147461102</v>
      </c>
      <c r="F23" s="36">
        <f t="shared" si="2"/>
        <v>1.0463414285714285</v>
      </c>
    </row>
    <row r="24" spans="1:9" x14ac:dyDescent="0.25">
      <c r="A24" s="28" t="s">
        <v>48</v>
      </c>
      <c r="B24" s="29">
        <f>SUBTOTAL(9,B26:B29)</f>
        <v>118994.73000000001</v>
      </c>
      <c r="C24" s="29">
        <v>187300</v>
      </c>
      <c r="D24" s="29">
        <f>SUBTOTAL(9,D26:D29)</f>
        <v>187985.23</v>
      </c>
      <c r="E24" s="30">
        <f t="shared" si="4"/>
        <v>1.5797777767133048</v>
      </c>
      <c r="F24" s="30">
        <f>D24/C24</f>
        <v>1.0036584623598506</v>
      </c>
    </row>
    <row r="25" spans="1:9" x14ac:dyDescent="0.25">
      <c r="A25" s="31" t="s">
        <v>49</v>
      </c>
      <c r="B25" s="32">
        <f>SUBTOTAL(9,B26:B27)</f>
        <v>118994.73000000001</v>
      </c>
      <c r="C25" s="32">
        <f>C26+C27</f>
        <v>180000</v>
      </c>
      <c r="D25" s="32">
        <f>SUBTOTAL(9,D26:D27)</f>
        <v>180985.23</v>
      </c>
      <c r="E25" s="33">
        <f t="shared" si="4"/>
        <v>1.520951642144152</v>
      </c>
      <c r="F25" s="33">
        <f>D25/C25</f>
        <v>1.0054735000000001</v>
      </c>
    </row>
    <row r="26" spans="1:9" x14ac:dyDescent="0.25">
      <c r="A26" s="34" t="s">
        <v>50</v>
      </c>
      <c r="B26" s="35">
        <v>15654.88</v>
      </c>
      <c r="C26" s="35">
        <v>20000</v>
      </c>
      <c r="D26" s="35">
        <v>15261.6</v>
      </c>
      <c r="E26" s="36">
        <f t="shared" si="4"/>
        <v>0.97487812107151262</v>
      </c>
      <c r="F26" s="36">
        <f>D26/C26</f>
        <v>0.76307999999999998</v>
      </c>
    </row>
    <row r="27" spans="1:9" x14ac:dyDescent="0.25">
      <c r="A27" s="34" t="s">
        <v>51</v>
      </c>
      <c r="B27" s="35">
        <v>103339.85</v>
      </c>
      <c r="C27" s="35">
        <v>160000</v>
      </c>
      <c r="D27" s="35">
        <v>165723.63</v>
      </c>
      <c r="E27" s="36">
        <f t="shared" si="4"/>
        <v>1.6036759294696092</v>
      </c>
      <c r="F27" s="36">
        <f>D27/C27</f>
        <v>1.0357726875</v>
      </c>
      <c r="I27" s="68"/>
    </row>
    <row r="28" spans="1:9" x14ac:dyDescent="0.25">
      <c r="A28" s="31" t="s">
        <v>52</v>
      </c>
      <c r="B28" s="32">
        <f>SUBTOTAL(9,B29:B29)</f>
        <v>0</v>
      </c>
      <c r="C28" s="32">
        <f>C29</f>
        <v>7000</v>
      </c>
      <c r="D28" s="32">
        <f>SUBTOTAL(9,D29:D29)</f>
        <v>7000</v>
      </c>
      <c r="E28" s="33" t="str">
        <f t="shared" si="3"/>
        <v>-</v>
      </c>
      <c r="F28" s="33">
        <f t="shared" si="2"/>
        <v>1</v>
      </c>
      <c r="I28" s="68"/>
    </row>
    <row r="29" spans="1:9" x14ac:dyDescent="0.25">
      <c r="A29" s="34" t="s">
        <v>53</v>
      </c>
      <c r="B29" s="35">
        <v>0</v>
      </c>
      <c r="C29" s="35">
        <v>7000</v>
      </c>
      <c r="D29" s="35">
        <v>7000</v>
      </c>
      <c r="E29" s="36" t="str">
        <f t="shared" si="3"/>
        <v>-</v>
      </c>
      <c r="F29" s="36">
        <f t="shared" si="2"/>
        <v>1</v>
      </c>
      <c r="I29" s="68"/>
    </row>
    <row r="30" spans="1:9" x14ac:dyDescent="0.25">
      <c r="A30" s="28" t="s">
        <v>54</v>
      </c>
      <c r="B30" s="29">
        <f>SUBTOTAL(9,B32:B33)</f>
        <v>1207466.1100000001</v>
      </c>
      <c r="C30" s="29">
        <v>1521105.9</v>
      </c>
      <c r="D30" s="29">
        <f>SUBTOTAL(9,D32:D33)</f>
        <v>1478012.4400000002</v>
      </c>
      <c r="E30" s="30">
        <f t="shared" ref="E30:E37" si="5">D30/B30</f>
        <v>1.224061220235821</v>
      </c>
      <c r="F30" s="30">
        <f t="shared" ref="F30:F35" si="6">D30/C30</f>
        <v>0.97166965166593611</v>
      </c>
      <c r="I30" s="68"/>
    </row>
    <row r="31" spans="1:9" x14ac:dyDescent="0.25">
      <c r="A31" s="31" t="s">
        <v>55</v>
      </c>
      <c r="B31" s="32">
        <f>SUBTOTAL(9,B32:B33)</f>
        <v>1207466.1100000001</v>
      </c>
      <c r="C31" s="32">
        <f>C33+C32</f>
        <v>1604620</v>
      </c>
      <c r="D31" s="32">
        <f>SUBTOTAL(9,D32:D33)</f>
        <v>1478012.4400000002</v>
      </c>
      <c r="E31" s="33">
        <f t="shared" si="5"/>
        <v>1.224061220235821</v>
      </c>
      <c r="F31" s="33">
        <f t="shared" si="6"/>
        <v>0.92109810422405314</v>
      </c>
      <c r="I31" s="68"/>
    </row>
    <row r="32" spans="1:9" x14ac:dyDescent="0.25">
      <c r="A32" s="34" t="s">
        <v>56</v>
      </c>
      <c r="B32" s="35">
        <v>1054993.6000000001</v>
      </c>
      <c r="C32" s="35">
        <v>1224704</v>
      </c>
      <c r="D32" s="35">
        <v>1101727.6200000001</v>
      </c>
      <c r="E32" s="36">
        <f t="shared" si="5"/>
        <v>1.0442979180158061</v>
      </c>
      <c r="F32" s="36">
        <f t="shared" si="6"/>
        <v>0.89958685527278437</v>
      </c>
      <c r="I32" s="68"/>
    </row>
    <row r="33" spans="1:7" x14ac:dyDescent="0.25">
      <c r="A33" s="34" t="s">
        <v>57</v>
      </c>
      <c r="B33" s="35">
        <v>152472.51</v>
      </c>
      <c r="C33" s="35">
        <v>379916</v>
      </c>
      <c r="D33" s="35">
        <v>376284.82</v>
      </c>
      <c r="E33" s="36">
        <f t="shared" si="5"/>
        <v>2.4678863094730978</v>
      </c>
      <c r="F33" s="36">
        <f t="shared" si="6"/>
        <v>0.99044215037008188</v>
      </c>
    </row>
    <row r="34" spans="1:7" x14ac:dyDescent="0.25">
      <c r="A34" s="28" t="s">
        <v>58</v>
      </c>
      <c r="B34" s="29">
        <f>SUBTOTAL(9,B36:B36)</f>
        <v>6621.58</v>
      </c>
      <c r="C34" s="29">
        <v>15000</v>
      </c>
      <c r="D34" s="29">
        <f>SUBTOTAL(9,D36:D36)</f>
        <v>14694.19</v>
      </c>
      <c r="E34" s="30">
        <f t="shared" si="5"/>
        <v>2.2191365202866988</v>
      </c>
      <c r="F34" s="30">
        <f t="shared" si="6"/>
        <v>0.97961266666666669</v>
      </c>
    </row>
    <row r="35" spans="1:7" x14ac:dyDescent="0.25">
      <c r="A35" s="31" t="s">
        <v>59</v>
      </c>
      <c r="B35" s="32">
        <f>SUBTOTAL(9,B36:B36)</f>
        <v>6621.58</v>
      </c>
      <c r="C35" s="32">
        <f>C36</f>
        <v>15000</v>
      </c>
      <c r="D35" s="32">
        <f>SUBTOTAL(9,D36:D36)</f>
        <v>14694.19</v>
      </c>
      <c r="E35" s="33">
        <f t="shared" si="5"/>
        <v>2.2191365202866988</v>
      </c>
      <c r="F35" s="33">
        <f t="shared" si="6"/>
        <v>0.97961266666666669</v>
      </c>
    </row>
    <row r="36" spans="1:7" x14ac:dyDescent="0.25">
      <c r="A36" s="34" t="s">
        <v>60</v>
      </c>
      <c r="B36" s="35">
        <v>6621.58</v>
      </c>
      <c r="C36" s="35">
        <v>15000</v>
      </c>
      <c r="D36" s="35">
        <v>14694.19</v>
      </c>
      <c r="E36" s="36">
        <f t="shared" si="5"/>
        <v>2.2191365202866988</v>
      </c>
      <c r="F36" s="36">
        <f t="shared" si="2"/>
        <v>0.97961266666666669</v>
      </c>
    </row>
    <row r="37" spans="1:7" ht="20.100000000000001" customHeight="1" x14ac:dyDescent="0.25">
      <c r="A37" s="37" t="s">
        <v>61</v>
      </c>
      <c r="B37" s="38">
        <f>B8+B17+B21+B24+B30+B34</f>
        <v>1859197.4200000002</v>
      </c>
      <c r="C37" s="38">
        <f>C8+C17+C21+C24+C30+C34</f>
        <v>2644446.9</v>
      </c>
      <c r="D37" s="38">
        <f>D8+D17+D21+D24+D30+D34</f>
        <v>2636494.9200000004</v>
      </c>
      <c r="E37" s="39">
        <f t="shared" si="5"/>
        <v>1.4180822819773493</v>
      </c>
      <c r="F37" s="39">
        <f>D37/C37</f>
        <v>0.99699295153175527</v>
      </c>
    </row>
    <row r="38" spans="1:7" x14ac:dyDescent="0.25">
      <c r="A38" s="11"/>
      <c r="B38" s="11"/>
      <c r="C38" s="11"/>
      <c r="D38" s="11"/>
      <c r="E38" s="11"/>
      <c r="F38" s="11"/>
    </row>
    <row r="39" spans="1:7" x14ac:dyDescent="0.25">
      <c r="A39" s="11"/>
      <c r="B39" s="11"/>
      <c r="C39" s="11"/>
      <c r="D39" s="11"/>
      <c r="E39" s="11"/>
      <c r="F39" s="11"/>
    </row>
    <row r="40" spans="1:7" s="7" customFormat="1" ht="24.95" customHeight="1" x14ac:dyDescent="0.25">
      <c r="A40" s="8" t="s">
        <v>62</v>
      </c>
      <c r="B40" s="9"/>
      <c r="C40" s="9"/>
      <c r="D40" s="9"/>
      <c r="E40" s="9"/>
      <c r="F40" s="9"/>
      <c r="G40"/>
    </row>
    <row r="41" spans="1:7" ht="57.6" customHeight="1" x14ac:dyDescent="0.25">
      <c r="A41" s="40" t="s">
        <v>29</v>
      </c>
      <c r="B41" s="10" t="s">
        <v>30</v>
      </c>
      <c r="C41" s="10" t="s">
        <v>237</v>
      </c>
      <c r="D41" s="10" t="s">
        <v>31</v>
      </c>
      <c r="E41" s="10" t="s">
        <v>32</v>
      </c>
      <c r="F41" s="10" t="s">
        <v>33</v>
      </c>
    </row>
    <row r="42" spans="1:7" s="11" customFormat="1" ht="15.95" customHeight="1" x14ac:dyDescent="0.25">
      <c r="A42" s="12" t="s">
        <v>10</v>
      </c>
      <c r="B42" s="12">
        <f>COLUMN()</f>
        <v>2</v>
      </c>
      <c r="C42" s="12">
        <v>3</v>
      </c>
      <c r="D42" s="12">
        <f>COLUMN()</f>
        <v>4</v>
      </c>
      <c r="E42" s="12" t="str">
        <f>_xlfn.CONCAT(TEXT(COLUMN(),"@")," (",TEXT(D42,"@")," / ",TEXT(B42,"@"),")")</f>
        <v>5 (4 / 2)</v>
      </c>
      <c r="F42" s="12" t="str">
        <f>_xlfn.CONCAT(TEXT(COLUMN(),"@")," (",TEXT(D42,"@")," / ",TEXT(C42,"@"),")")</f>
        <v>6 (4 / 3)</v>
      </c>
      <c r="G42"/>
    </row>
    <row r="43" spans="1:7" x14ac:dyDescent="0.25">
      <c r="A43" s="25" t="s">
        <v>14</v>
      </c>
      <c r="B43" s="26">
        <f>B44+B53+B84</f>
        <v>1384789.6099999999</v>
      </c>
      <c r="C43" s="26">
        <v>1737828.36</v>
      </c>
      <c r="D43" s="26">
        <f>SUBTOTAL(9,D46:D88)</f>
        <v>1681421.7199999997</v>
      </c>
      <c r="E43" s="27">
        <f>D43/B43</f>
        <v>1.2142073480750624</v>
      </c>
      <c r="F43" s="27">
        <f>D43/C43</f>
        <v>0.96754188083338655</v>
      </c>
    </row>
    <row r="44" spans="1:7" x14ac:dyDescent="0.25">
      <c r="A44" s="28" t="s">
        <v>63</v>
      </c>
      <c r="B44" s="29">
        <f>SUBTOTAL(9,B46:B52)</f>
        <v>563090.30999999994</v>
      </c>
      <c r="C44" s="29">
        <v>842601.36</v>
      </c>
      <c r="D44" s="29">
        <f>SUBTOTAL(9,D46:D52)</f>
        <v>813377.23</v>
      </c>
      <c r="E44" s="30">
        <f>D44/B44</f>
        <v>1.4444880608938202</v>
      </c>
      <c r="F44" s="30">
        <f>D44/C44</f>
        <v>0.96531677803131011</v>
      </c>
    </row>
    <row r="45" spans="1:7" x14ac:dyDescent="0.25">
      <c r="A45" s="31" t="s">
        <v>64</v>
      </c>
      <c r="B45" s="32">
        <f>SUBTOTAL(9,B46:B48)</f>
        <v>451093.77999999997</v>
      </c>
      <c r="C45" s="32">
        <f>C46+C47+C48</f>
        <v>665186.36</v>
      </c>
      <c r="D45" s="32">
        <f>SUBTOTAL(9,D46:D47)</f>
        <v>657179.35</v>
      </c>
      <c r="E45" s="33">
        <f>D45/B45</f>
        <v>1.4568574853769876</v>
      </c>
      <c r="F45" s="33">
        <f>D45/C45</f>
        <v>0.98796275678292622</v>
      </c>
    </row>
    <row r="46" spans="1:7" x14ac:dyDescent="0.25">
      <c r="A46" s="34" t="s">
        <v>65</v>
      </c>
      <c r="B46" s="35">
        <v>440590.42</v>
      </c>
      <c r="C46" s="35">
        <v>644986.36</v>
      </c>
      <c r="D46" s="35">
        <v>643476.06999999995</v>
      </c>
      <c r="E46" s="36">
        <f>D46/B46</f>
        <v>1.4604858407951766</v>
      </c>
      <c r="F46" s="36">
        <f>D46/C46</f>
        <v>0.99765841559812207</v>
      </c>
    </row>
    <row r="47" spans="1:7" x14ac:dyDescent="0.25">
      <c r="A47" s="34" t="s">
        <v>66</v>
      </c>
      <c r="B47" s="35">
        <v>10121.91</v>
      </c>
      <c r="C47" s="35">
        <v>20200</v>
      </c>
      <c r="D47" s="35">
        <v>13703.28</v>
      </c>
      <c r="E47" s="36">
        <f>D47/B47</f>
        <v>1.3538235372572964</v>
      </c>
      <c r="F47" s="36">
        <f t="shared" ref="F47" si="7">D47/C47</f>
        <v>0.67838019801980198</v>
      </c>
    </row>
    <row r="48" spans="1:7" x14ac:dyDescent="0.25">
      <c r="A48" s="34" t="s">
        <v>224</v>
      </c>
      <c r="B48" s="35">
        <v>381.45</v>
      </c>
      <c r="C48" s="35">
        <v>0</v>
      </c>
      <c r="D48" s="35">
        <v>0</v>
      </c>
      <c r="E48" s="36" t="s">
        <v>239</v>
      </c>
      <c r="F48" s="36" t="s">
        <v>239</v>
      </c>
    </row>
    <row r="49" spans="1:6" x14ac:dyDescent="0.25">
      <c r="A49" s="31" t="s">
        <v>67</v>
      </c>
      <c r="B49" s="32">
        <f>SUBTOTAL(9,B50:B50)</f>
        <v>47157.11</v>
      </c>
      <c r="C49" s="32">
        <f>C50</f>
        <v>70055</v>
      </c>
      <c r="D49" s="32">
        <f>SUBTOTAL(9,D50:D50)</f>
        <v>68063.66</v>
      </c>
      <c r="E49" s="33">
        <f>D49/B49</f>
        <v>1.4433382368003469</v>
      </c>
      <c r="F49" s="33">
        <f>D49/C49</f>
        <v>0.97157461994147465</v>
      </c>
    </row>
    <row r="50" spans="1:6" x14ac:dyDescent="0.25">
      <c r="A50" s="34" t="s">
        <v>68</v>
      </c>
      <c r="B50" s="35">
        <v>47157.11</v>
      </c>
      <c r="C50" s="35">
        <v>70055</v>
      </c>
      <c r="D50" s="35">
        <v>68063.66</v>
      </c>
      <c r="E50" s="36">
        <f>D50/B50</f>
        <v>1.4433382368003469</v>
      </c>
      <c r="F50" s="36">
        <f t="shared" ref="F50:F52" si="8">IF(C50&lt;&gt;0,D50/C50,"-")</f>
        <v>0.97157461994147465</v>
      </c>
    </row>
    <row r="51" spans="1:6" x14ac:dyDescent="0.25">
      <c r="A51" s="31" t="s">
        <v>69</v>
      </c>
      <c r="B51" s="32">
        <f>SUBTOTAL(9,B52:B52)</f>
        <v>64839.42</v>
      </c>
      <c r="C51" s="32">
        <f>C52</f>
        <v>107360</v>
      </c>
      <c r="D51" s="32">
        <f>SUBTOTAL(9,D52:D52)</f>
        <v>88134.22</v>
      </c>
      <c r="E51" s="33">
        <f>D51/B51</f>
        <v>1.3592690989524583</v>
      </c>
      <c r="F51" s="33">
        <f>D51/C51</f>
        <v>0.82092231743666166</v>
      </c>
    </row>
    <row r="52" spans="1:6" x14ac:dyDescent="0.25">
      <c r="A52" s="34" t="s">
        <v>70</v>
      </c>
      <c r="B52" s="35">
        <v>64839.42</v>
      </c>
      <c r="C52" s="35">
        <v>107360</v>
      </c>
      <c r="D52" s="35">
        <v>88134.22</v>
      </c>
      <c r="E52" s="36">
        <f t="shared" ref="E52" si="9">IF(B52&lt;&gt;0,D52/B52,"-")</f>
        <v>1.3592690989524583</v>
      </c>
      <c r="F52" s="36">
        <f t="shared" si="8"/>
        <v>0.82092231743666166</v>
      </c>
    </row>
    <row r="53" spans="1:6" x14ac:dyDescent="0.25">
      <c r="A53" s="28" t="s">
        <v>71</v>
      </c>
      <c r="B53" s="29">
        <f>SUBTOTAL(9,B55:B83)</f>
        <v>816636.53999999992</v>
      </c>
      <c r="C53" s="29">
        <v>885404.85999999987</v>
      </c>
      <c r="D53" s="29">
        <f>SUBTOTAL(9,D55:D83)</f>
        <v>859031.39999999991</v>
      </c>
      <c r="E53" s="30">
        <f>D53/B53</f>
        <v>1.0519139885658313</v>
      </c>
      <c r="F53" s="30">
        <f>D53/C53</f>
        <v>0.97021310680404449</v>
      </c>
    </row>
    <row r="54" spans="1:6" x14ac:dyDescent="0.25">
      <c r="A54" s="31" t="s">
        <v>72</v>
      </c>
      <c r="B54" s="32">
        <f>SUBTOTAL(9,B55:B58)</f>
        <v>56830.299999999996</v>
      </c>
      <c r="C54" s="32">
        <f>C55+C56+C57+C58</f>
        <v>122258.61</v>
      </c>
      <c r="D54" s="32">
        <f>SUBTOTAL(9,D55:D58)</f>
        <v>97835.37000000001</v>
      </c>
      <c r="E54" s="33">
        <f>D54/B54</f>
        <v>1.7215353429420577</v>
      </c>
      <c r="F54" s="33">
        <f>D54/C54</f>
        <v>0.80023296518748255</v>
      </c>
    </row>
    <row r="55" spans="1:6" x14ac:dyDescent="0.25">
      <c r="A55" s="34" t="s">
        <v>73</v>
      </c>
      <c r="B55" s="35">
        <v>10475.91</v>
      </c>
      <c r="C55" s="35">
        <v>37324.1</v>
      </c>
      <c r="D55" s="35">
        <v>41359.5</v>
      </c>
      <c r="E55" s="36">
        <f>D55/B55</f>
        <v>3.948057973006641</v>
      </c>
      <c r="F55" s="36">
        <f>D55/C55</f>
        <v>1.1081178112801113</v>
      </c>
    </row>
    <row r="56" spans="1:6" x14ac:dyDescent="0.25">
      <c r="A56" s="34" t="s">
        <v>74</v>
      </c>
      <c r="B56" s="35">
        <v>33096.07</v>
      </c>
      <c r="C56" s="35">
        <v>65315</v>
      </c>
      <c r="D56" s="35">
        <v>40154.730000000003</v>
      </c>
      <c r="E56" s="36">
        <f t="shared" ref="E56:E58" si="10">D56/B56</f>
        <v>1.2132778906982009</v>
      </c>
      <c r="F56" s="36">
        <f t="shared" ref="F56:F58" si="11">D56/C56</f>
        <v>0.61478573068973441</v>
      </c>
    </row>
    <row r="57" spans="1:6" x14ac:dyDescent="0.25">
      <c r="A57" s="34" t="s">
        <v>75</v>
      </c>
      <c r="B57" s="35">
        <v>10056.92</v>
      </c>
      <c r="C57" s="35">
        <v>15619.51</v>
      </c>
      <c r="D57" s="35">
        <v>13703.14</v>
      </c>
      <c r="E57" s="36">
        <f t="shared" si="10"/>
        <v>1.3625583180536387</v>
      </c>
      <c r="F57" s="36">
        <f t="shared" si="11"/>
        <v>0.87730921136450501</v>
      </c>
    </row>
    <row r="58" spans="1:6" x14ac:dyDescent="0.25">
      <c r="A58" s="34" t="s">
        <v>76</v>
      </c>
      <c r="B58" s="35">
        <v>3201.4</v>
      </c>
      <c r="C58" s="35">
        <v>4000</v>
      </c>
      <c r="D58" s="35">
        <v>2618</v>
      </c>
      <c r="E58" s="36">
        <f t="shared" si="10"/>
        <v>0.8177672268382582</v>
      </c>
      <c r="F58" s="36">
        <f t="shared" si="11"/>
        <v>0.65449999999999997</v>
      </c>
    </row>
    <row r="59" spans="1:6" x14ac:dyDescent="0.25">
      <c r="A59" s="31" t="s">
        <v>77</v>
      </c>
      <c r="B59" s="32">
        <f>SUBTOTAL(9,B60:B65)</f>
        <v>82346.8</v>
      </c>
      <c r="C59" s="32">
        <f>C60+C61+C62+C63+C64+C65</f>
        <v>132014.09</v>
      </c>
      <c r="D59" s="32">
        <f>SUBTOTAL(9,D60:D65)</f>
        <v>116774.51</v>
      </c>
      <c r="E59" s="33">
        <f>D59/B59</f>
        <v>1.4180819412533334</v>
      </c>
      <c r="F59" s="33">
        <f>D59/C59</f>
        <v>0.88456095860676687</v>
      </c>
    </row>
    <row r="60" spans="1:6" x14ac:dyDescent="0.25">
      <c r="A60" s="34" t="s">
        <v>78</v>
      </c>
      <c r="B60" s="35">
        <v>16490.310000000001</v>
      </c>
      <c r="C60" s="35">
        <v>18560.22</v>
      </c>
      <c r="D60" s="35">
        <v>20912.920000000009</v>
      </c>
      <c r="E60" s="36">
        <f>D60/B60</f>
        <v>1.2681944729965664</v>
      </c>
      <c r="F60" s="36">
        <f>D60/C60</f>
        <v>1.1267603509010133</v>
      </c>
    </row>
    <row r="61" spans="1:6" x14ac:dyDescent="0.25">
      <c r="A61" s="34" t="s">
        <v>79</v>
      </c>
      <c r="B61" s="35">
        <v>1427.69</v>
      </c>
      <c r="C61" s="35">
        <v>11000</v>
      </c>
      <c r="D61" s="35">
        <v>12264.26</v>
      </c>
      <c r="E61" s="36">
        <f t="shared" ref="E61:E65" si="12">D61/B61</f>
        <v>8.5902822041199425</v>
      </c>
      <c r="F61" s="36">
        <f t="shared" ref="F61:F65" si="13">D61/C61</f>
        <v>1.1149327272727272</v>
      </c>
    </row>
    <row r="62" spans="1:6" x14ac:dyDescent="0.25">
      <c r="A62" s="34" t="s">
        <v>80</v>
      </c>
      <c r="B62" s="35">
        <v>41024.17</v>
      </c>
      <c r="C62" s="35">
        <v>60471.21</v>
      </c>
      <c r="D62" s="35">
        <v>52050.94</v>
      </c>
      <c r="E62" s="36">
        <f t="shared" si="12"/>
        <v>1.2687871564494786</v>
      </c>
      <c r="F62" s="36">
        <f t="shared" si="13"/>
        <v>0.86075572160702596</v>
      </c>
    </row>
    <row r="63" spans="1:6" x14ac:dyDescent="0.25">
      <c r="A63" s="34" t="s">
        <v>81</v>
      </c>
      <c r="B63" s="35">
        <v>19462.09</v>
      </c>
      <c r="C63" s="35">
        <v>31340.66</v>
      </c>
      <c r="D63" s="35">
        <v>20794.28</v>
      </c>
      <c r="E63" s="36">
        <f t="shared" si="12"/>
        <v>1.0684505107108229</v>
      </c>
      <c r="F63" s="36">
        <f t="shared" si="13"/>
        <v>0.66349208982835717</v>
      </c>
    </row>
    <row r="64" spans="1:6" x14ac:dyDescent="0.25">
      <c r="A64" s="34" t="s">
        <v>82</v>
      </c>
      <c r="B64" s="35">
        <v>2172.5700000000002</v>
      </c>
      <c r="C64" s="35">
        <v>7642</v>
      </c>
      <c r="D64" s="35">
        <v>9317.82</v>
      </c>
      <c r="E64" s="36">
        <f t="shared" si="12"/>
        <v>4.2888468495836722</v>
      </c>
      <c r="F64" s="36">
        <f t="shared" si="13"/>
        <v>1.219290761580738</v>
      </c>
    </row>
    <row r="65" spans="1:6" x14ac:dyDescent="0.25">
      <c r="A65" s="34" t="s">
        <v>83</v>
      </c>
      <c r="B65" s="35">
        <v>1769.97</v>
      </c>
      <c r="C65" s="35">
        <v>3000</v>
      </c>
      <c r="D65" s="35">
        <v>1434.29</v>
      </c>
      <c r="E65" s="36">
        <f t="shared" si="12"/>
        <v>0.8103470680294016</v>
      </c>
      <c r="F65" s="36">
        <f t="shared" si="13"/>
        <v>0.47809666666666667</v>
      </c>
    </row>
    <row r="66" spans="1:6" x14ac:dyDescent="0.25">
      <c r="A66" s="31" t="s">
        <v>84</v>
      </c>
      <c r="B66" s="32">
        <f>SUBTOTAL(9,B67:B74)</f>
        <v>656598.27</v>
      </c>
      <c r="C66" s="32">
        <f>C67+C68+C69+C70+C71+C72+C73+C74</f>
        <v>601389.09</v>
      </c>
      <c r="D66" s="32">
        <f>SUBTOTAL(9,D67:D74)</f>
        <v>610059.71</v>
      </c>
      <c r="E66" s="33">
        <f>D66/C66</f>
        <v>1.0144176543009784</v>
      </c>
      <c r="F66" s="33">
        <f>D66/C66</f>
        <v>1.0144176543009784</v>
      </c>
    </row>
    <row r="67" spans="1:6" x14ac:dyDescent="0.25">
      <c r="A67" s="34" t="s">
        <v>85</v>
      </c>
      <c r="B67" s="35">
        <v>8726.49</v>
      </c>
      <c r="C67" s="35">
        <v>13975.98</v>
      </c>
      <c r="D67" s="35">
        <v>12861.96</v>
      </c>
      <c r="E67" s="36">
        <f>D67/C67</f>
        <v>0.92029038393014295</v>
      </c>
      <c r="F67" s="36">
        <f>D67/C67</f>
        <v>0.92029038393014295</v>
      </c>
    </row>
    <row r="68" spans="1:6" x14ac:dyDescent="0.25">
      <c r="A68" s="34" t="s">
        <v>86</v>
      </c>
      <c r="B68" s="35">
        <v>268581.09999999998</v>
      </c>
      <c r="C68" s="35">
        <v>200626.24</v>
      </c>
      <c r="D68" s="35">
        <v>175442.52</v>
      </c>
      <c r="E68" s="36">
        <f t="shared" ref="E68:E74" si="14">D68/C68</f>
        <v>0.8744744456158875</v>
      </c>
      <c r="F68" s="36">
        <f t="shared" ref="F68:F74" si="15">D68/C68</f>
        <v>0.8744744456158875</v>
      </c>
    </row>
    <row r="69" spans="1:6" x14ac:dyDescent="0.25">
      <c r="A69" s="34" t="s">
        <v>87</v>
      </c>
      <c r="B69" s="35">
        <v>56721.99</v>
      </c>
      <c r="C69" s="35">
        <v>78316.75</v>
      </c>
      <c r="D69" s="35">
        <v>86469.16</v>
      </c>
      <c r="E69" s="36">
        <f t="shared" si="14"/>
        <v>1.1040953563573566</v>
      </c>
      <c r="F69" s="36">
        <f t="shared" si="15"/>
        <v>1.1040953563573566</v>
      </c>
    </row>
    <row r="70" spans="1:6" x14ac:dyDescent="0.25">
      <c r="A70" s="34" t="s">
        <v>88</v>
      </c>
      <c r="B70" s="35">
        <v>7449.38</v>
      </c>
      <c r="C70" s="35">
        <v>8430.61</v>
      </c>
      <c r="D70" s="35">
        <v>7100.130000000001</v>
      </c>
      <c r="E70" s="36">
        <f t="shared" si="14"/>
        <v>0.84218461060350325</v>
      </c>
      <c r="F70" s="36">
        <f t="shared" si="15"/>
        <v>0.84218461060350325</v>
      </c>
    </row>
    <row r="71" spans="1:6" x14ac:dyDescent="0.25">
      <c r="A71" s="34" t="s">
        <v>89</v>
      </c>
      <c r="B71" s="35">
        <v>323.64999999999998</v>
      </c>
      <c r="C71" s="35">
        <v>5000</v>
      </c>
      <c r="D71" s="35">
        <v>3168.43</v>
      </c>
      <c r="E71" s="36">
        <f t="shared" si="14"/>
        <v>0.63368599999999997</v>
      </c>
      <c r="F71" s="36">
        <f t="shared" si="15"/>
        <v>0.63368599999999997</v>
      </c>
    </row>
    <row r="72" spans="1:6" x14ac:dyDescent="0.25">
      <c r="A72" s="34" t="s">
        <v>90</v>
      </c>
      <c r="B72" s="35">
        <v>66105.3</v>
      </c>
      <c r="C72" s="35">
        <v>69420</v>
      </c>
      <c r="D72" s="35">
        <v>55227.1</v>
      </c>
      <c r="E72" s="36">
        <f t="shared" si="14"/>
        <v>0.79555027369634113</v>
      </c>
      <c r="F72" s="36">
        <f t="shared" si="15"/>
        <v>0.79555027369634113</v>
      </c>
    </row>
    <row r="73" spans="1:6" x14ac:dyDescent="0.25">
      <c r="A73" s="34" t="s">
        <v>91</v>
      </c>
      <c r="B73" s="35">
        <v>60451.01</v>
      </c>
      <c r="C73" s="35">
        <v>45268.03</v>
      </c>
      <c r="D73" s="35">
        <v>37184.39</v>
      </c>
      <c r="E73" s="36">
        <f t="shared" si="14"/>
        <v>0.8214271749841997</v>
      </c>
      <c r="F73" s="36">
        <f t="shared" si="15"/>
        <v>0.8214271749841997</v>
      </c>
    </row>
    <row r="74" spans="1:6" x14ac:dyDescent="0.25">
      <c r="A74" s="34" t="s">
        <v>92</v>
      </c>
      <c r="B74" s="35">
        <v>188239.35</v>
      </c>
      <c r="C74" s="35">
        <v>180351.48</v>
      </c>
      <c r="D74" s="35">
        <v>232606.02</v>
      </c>
      <c r="E74" s="36">
        <f t="shared" si="14"/>
        <v>1.2897372397498483</v>
      </c>
      <c r="F74" s="36">
        <f t="shared" si="15"/>
        <v>1.2897372397498483</v>
      </c>
    </row>
    <row r="75" spans="1:6" x14ac:dyDescent="0.25">
      <c r="A75" s="31" t="s">
        <v>93</v>
      </c>
      <c r="B75" s="32">
        <f>SUBTOTAL(9,B76:B76)</f>
        <v>940.86</v>
      </c>
      <c r="C75" s="32">
        <f>C76</f>
        <v>2500</v>
      </c>
      <c r="D75" s="32">
        <f>SUBTOTAL(9,D76:D76)</f>
        <v>1140.94</v>
      </c>
      <c r="E75" s="33">
        <f>D75/B75</f>
        <v>1.2126565057500585</v>
      </c>
      <c r="F75" s="33">
        <f>D75/C75</f>
        <v>0.456376</v>
      </c>
    </row>
    <row r="76" spans="1:6" x14ac:dyDescent="0.25">
      <c r="A76" s="34" t="s">
        <v>94</v>
      </c>
      <c r="B76" s="35">
        <v>940.86</v>
      </c>
      <c r="C76" s="35">
        <v>2500</v>
      </c>
      <c r="D76" s="35">
        <v>1140.94</v>
      </c>
      <c r="E76" s="36">
        <f t="shared" ref="E76:E111" si="16">IF(B76&lt;&gt;0,D76/B76,"-")</f>
        <v>1.2126565057500585</v>
      </c>
      <c r="F76" s="36">
        <f t="shared" ref="F76:F112" si="17">IF(C76&lt;&gt;0,D76/C76,"-")</f>
        <v>0.456376</v>
      </c>
    </row>
    <row r="77" spans="1:6" x14ac:dyDescent="0.25">
      <c r="A77" s="31" t="s">
        <v>95</v>
      </c>
      <c r="B77" s="32">
        <f>SUBTOTAL(9,B78:B83)</f>
        <v>19920.309999999998</v>
      </c>
      <c r="C77" s="32">
        <f>C78+C79+C80+C81+C82+C83</f>
        <v>27243.07</v>
      </c>
      <c r="D77" s="32">
        <f>SUBTOTAL(9,D78:D83)</f>
        <v>33220.869999999995</v>
      </c>
      <c r="E77" s="33">
        <f>D77/B77</f>
        <v>1.6676884044475211</v>
      </c>
      <c r="F77" s="33">
        <f>D77/C77</f>
        <v>1.2194246096346701</v>
      </c>
    </row>
    <row r="78" spans="1:6" x14ac:dyDescent="0.25">
      <c r="A78" s="34" t="s">
        <v>96</v>
      </c>
      <c r="B78" s="35">
        <v>3994.03</v>
      </c>
      <c r="C78" s="35">
        <v>5000</v>
      </c>
      <c r="D78" s="35">
        <v>2975.74</v>
      </c>
      <c r="E78" s="36">
        <f>D78/B78</f>
        <v>0.74504698262156255</v>
      </c>
      <c r="F78" s="36">
        <f>D78/C78</f>
        <v>0.59514800000000001</v>
      </c>
    </row>
    <row r="79" spans="1:6" x14ac:dyDescent="0.25">
      <c r="A79" s="34" t="s">
        <v>97</v>
      </c>
      <c r="B79" s="35">
        <v>4398.37</v>
      </c>
      <c r="C79" s="35">
        <v>7743.07</v>
      </c>
      <c r="D79" s="35">
        <v>4823.5</v>
      </c>
      <c r="E79" s="36">
        <f t="shared" ref="E79:E83" si="18">D79/B79</f>
        <v>1.0966562612967987</v>
      </c>
      <c r="F79" s="36">
        <f t="shared" ref="F79:F83" si="19">D79/C79</f>
        <v>0.62294412939570487</v>
      </c>
    </row>
    <row r="80" spans="1:6" x14ac:dyDescent="0.25">
      <c r="A80" s="34" t="s">
        <v>98</v>
      </c>
      <c r="B80" s="35">
        <v>7675.33</v>
      </c>
      <c r="C80" s="35">
        <v>4500</v>
      </c>
      <c r="D80" s="35">
        <v>4463.59</v>
      </c>
      <c r="E80" s="36">
        <f t="shared" si="18"/>
        <v>0.5815502395336748</v>
      </c>
      <c r="F80" s="36">
        <f t="shared" si="19"/>
        <v>0.99190888888888895</v>
      </c>
    </row>
    <row r="81" spans="1:6" x14ac:dyDescent="0.25">
      <c r="A81" s="34" t="s">
        <v>99</v>
      </c>
      <c r="B81" s="35">
        <v>1723.71</v>
      </c>
      <c r="C81" s="35">
        <v>3000</v>
      </c>
      <c r="D81" s="35">
        <v>2742</v>
      </c>
      <c r="E81" s="36">
        <f t="shared" si="18"/>
        <v>1.5907548253476513</v>
      </c>
      <c r="F81" s="36">
        <f t="shared" si="19"/>
        <v>0.91400000000000003</v>
      </c>
    </row>
    <row r="82" spans="1:6" x14ac:dyDescent="0.25">
      <c r="A82" s="34" t="s">
        <v>100</v>
      </c>
      <c r="B82" s="35">
        <v>561.54999999999995</v>
      </c>
      <c r="C82" s="35">
        <v>1000</v>
      </c>
      <c r="D82" s="35">
        <v>459.94</v>
      </c>
      <c r="E82" s="36">
        <f t="shared" si="18"/>
        <v>0.81905440299171939</v>
      </c>
      <c r="F82" s="36">
        <f t="shared" si="19"/>
        <v>0.45994000000000002</v>
      </c>
    </row>
    <row r="83" spans="1:6" x14ac:dyDescent="0.25">
      <c r="A83" s="34" t="s">
        <v>101</v>
      </c>
      <c r="B83" s="35">
        <v>1567.32</v>
      </c>
      <c r="C83" s="35">
        <v>6000</v>
      </c>
      <c r="D83" s="35">
        <v>17756.099999999999</v>
      </c>
      <c r="E83" s="36">
        <f t="shared" si="18"/>
        <v>11.328956435188729</v>
      </c>
      <c r="F83" s="36">
        <f t="shared" si="19"/>
        <v>2.9593499999999997</v>
      </c>
    </row>
    <row r="84" spans="1:6" x14ac:dyDescent="0.25">
      <c r="A84" s="28" t="s">
        <v>102</v>
      </c>
      <c r="B84" s="29">
        <f>SUBTOTAL(9,B86:B88)</f>
        <v>5062.76</v>
      </c>
      <c r="C84" s="29">
        <v>9822.14</v>
      </c>
      <c r="D84" s="29">
        <f>SUBTOTAL(9,D86:D88)</f>
        <v>9013.09</v>
      </c>
      <c r="E84" s="30">
        <f>D84/B84</f>
        <v>1.7802720255354787</v>
      </c>
      <c r="F84" s="30">
        <f>D84/C84</f>
        <v>0.91762996658569318</v>
      </c>
    </row>
    <row r="85" spans="1:6" x14ac:dyDescent="0.25">
      <c r="A85" s="31" t="s">
        <v>103</v>
      </c>
      <c r="B85" s="32">
        <f>SUBTOTAL(9,B86:B88)</f>
        <v>5062.76</v>
      </c>
      <c r="C85" s="32">
        <f>C86+C88</f>
        <v>9822.14</v>
      </c>
      <c r="D85" s="32">
        <f>SUBTOTAL(9,D86:D88)</f>
        <v>9013.09</v>
      </c>
      <c r="E85" s="33">
        <f>D85/B85</f>
        <v>1.7802720255354787</v>
      </c>
      <c r="F85" s="33">
        <f t="shared" si="17"/>
        <v>0.91762996658569318</v>
      </c>
    </row>
    <row r="86" spans="1:6" x14ac:dyDescent="0.25">
      <c r="A86" s="34" t="s">
        <v>104</v>
      </c>
      <c r="B86" s="35">
        <v>5057.88</v>
      </c>
      <c r="C86" s="35">
        <v>9812.14</v>
      </c>
      <c r="D86" s="35">
        <v>9013.09</v>
      </c>
      <c r="E86" s="36">
        <f>D86/B86</f>
        <v>1.7819896873789018</v>
      </c>
      <c r="F86" s="36">
        <f>D86/C86</f>
        <v>0.91856516519332176</v>
      </c>
    </row>
    <row r="87" spans="1:6" x14ac:dyDescent="0.25">
      <c r="A87" s="34" t="s">
        <v>225</v>
      </c>
      <c r="B87" s="35">
        <v>4.88</v>
      </c>
      <c r="C87" s="35">
        <v>0</v>
      </c>
      <c r="D87" s="35">
        <v>0</v>
      </c>
      <c r="E87" s="36" t="s">
        <v>239</v>
      </c>
      <c r="F87" s="36" t="str">
        <f t="shared" si="17"/>
        <v>-</v>
      </c>
    </row>
    <row r="88" spans="1:6" x14ac:dyDescent="0.25">
      <c r="A88" s="34" t="s">
        <v>105</v>
      </c>
      <c r="B88" s="35">
        <v>0</v>
      </c>
      <c r="C88" s="35">
        <v>10</v>
      </c>
      <c r="D88" s="35">
        <v>0</v>
      </c>
      <c r="E88" s="36" t="s">
        <v>239</v>
      </c>
      <c r="F88" s="36" t="s">
        <v>239</v>
      </c>
    </row>
    <row r="89" spans="1:6" x14ac:dyDescent="0.25">
      <c r="A89" s="25" t="s">
        <v>15</v>
      </c>
      <c r="B89" s="26">
        <f>B90+B93+B110</f>
        <v>598800.65999999992</v>
      </c>
      <c r="C89" s="26">
        <v>808416</v>
      </c>
      <c r="D89" s="26">
        <f>SUBTOTAL(9,D92:D112)</f>
        <v>787700.9</v>
      </c>
      <c r="E89" s="27">
        <f>D89/B89</f>
        <v>1.3154643149524921</v>
      </c>
      <c r="F89" s="27">
        <f>D89/C89</f>
        <v>0.97437569271266278</v>
      </c>
    </row>
    <row r="90" spans="1:6" x14ac:dyDescent="0.25">
      <c r="A90" s="28" t="s">
        <v>106</v>
      </c>
      <c r="B90" s="29">
        <f>SUBTOTAL(9,B92:B92)</f>
        <v>4050.76</v>
      </c>
      <c r="C90" s="29">
        <v>5000</v>
      </c>
      <c r="D90" s="29">
        <f>SUBTOTAL(9,D92:D92)</f>
        <v>3479.25</v>
      </c>
      <c r="E90" s="30">
        <f>D90/B90</f>
        <v>0.85891289535790805</v>
      </c>
      <c r="F90" s="30">
        <f>D90/C90</f>
        <v>0.69584999999999997</v>
      </c>
    </row>
    <row r="91" spans="1:6" x14ac:dyDescent="0.25">
      <c r="A91" s="31" t="s">
        <v>107</v>
      </c>
      <c r="B91" s="32">
        <f>SUBTOTAL(9,B92:B92)</f>
        <v>4050.76</v>
      </c>
      <c r="C91" s="32">
        <f>C92</f>
        <v>5000</v>
      </c>
      <c r="D91" s="32">
        <f>SUBTOTAL(9,D92:D92)</f>
        <v>3479.25</v>
      </c>
      <c r="E91" s="33">
        <f t="shared" si="16"/>
        <v>0.85891289535790805</v>
      </c>
      <c r="F91" s="33">
        <f t="shared" si="17"/>
        <v>0.69584999999999997</v>
      </c>
    </row>
    <row r="92" spans="1:6" x14ac:dyDescent="0.25">
      <c r="A92" s="34" t="s">
        <v>108</v>
      </c>
      <c r="B92" s="35">
        <v>4050.76</v>
      </c>
      <c r="C92" s="35">
        <v>5000</v>
      </c>
      <c r="D92" s="35">
        <v>3479.25</v>
      </c>
      <c r="E92" s="36">
        <f t="shared" si="16"/>
        <v>0.85891289535790805</v>
      </c>
      <c r="F92" s="36">
        <f t="shared" si="17"/>
        <v>0.69584999999999997</v>
      </c>
    </row>
    <row r="93" spans="1:6" x14ac:dyDescent="0.25">
      <c r="A93" s="28" t="s">
        <v>109</v>
      </c>
      <c r="B93" s="29">
        <f>B94+B96+B102+B104+B108</f>
        <v>379399.31999999995</v>
      </c>
      <c r="C93" s="29">
        <v>294623</v>
      </c>
      <c r="D93" s="29">
        <f>SUBTOTAL(9,D95:D107)</f>
        <v>259964.88999999998</v>
      </c>
      <c r="E93" s="30">
        <f>D93/B93</f>
        <v>0.68520125444610713</v>
      </c>
      <c r="F93" s="30">
        <f>D93/C93</f>
        <v>0.88236454723494084</v>
      </c>
    </row>
    <row r="94" spans="1:6" x14ac:dyDescent="0.25">
      <c r="A94" s="31" t="s">
        <v>110</v>
      </c>
      <c r="B94" s="32">
        <f>SUBTOTAL(9,B95:B95)</f>
        <v>344889.43</v>
      </c>
      <c r="C94" s="32">
        <f>C95</f>
        <v>30625</v>
      </c>
      <c r="D94" s="32">
        <f>SUBTOTAL(9,D95:D95)</f>
        <v>30073</v>
      </c>
      <c r="E94" s="33">
        <f>D94/B94</f>
        <v>8.719606164793163E-2</v>
      </c>
      <c r="F94" s="33">
        <f>D94/C94</f>
        <v>0.98197551020408158</v>
      </c>
    </row>
    <row r="95" spans="1:6" x14ac:dyDescent="0.25">
      <c r="A95" s="34" t="s">
        <v>111</v>
      </c>
      <c r="B95" s="35">
        <v>344889.43</v>
      </c>
      <c r="C95" s="35">
        <v>30625</v>
      </c>
      <c r="D95" s="35">
        <v>30073</v>
      </c>
      <c r="E95" s="36">
        <f t="shared" si="16"/>
        <v>8.719606164793163E-2</v>
      </c>
      <c r="F95" s="36">
        <f t="shared" si="17"/>
        <v>0.98197551020408158</v>
      </c>
    </row>
    <row r="96" spans="1:6" x14ac:dyDescent="0.25">
      <c r="A96" s="31" t="s">
        <v>112</v>
      </c>
      <c r="B96" s="32">
        <f>B97+B98+B99+B100+B101</f>
        <v>26205.79</v>
      </c>
      <c r="C96" s="32">
        <f>C97+C98+C99+C100+C101</f>
        <v>167203</v>
      </c>
      <c r="D96" s="32">
        <f>SUBTOTAL(9,D97:D101)</f>
        <v>109515.88</v>
      </c>
      <c r="E96" s="33">
        <f>D96/B96</f>
        <v>4.1790718768638531</v>
      </c>
      <c r="F96" s="33">
        <f>D96/C96</f>
        <v>0.654987530128048</v>
      </c>
    </row>
    <row r="97" spans="1:6" x14ac:dyDescent="0.25">
      <c r="A97" s="34" t="s">
        <v>113</v>
      </c>
      <c r="B97" s="35">
        <v>19688.03</v>
      </c>
      <c r="C97" s="35">
        <v>80947</v>
      </c>
      <c r="D97" s="35">
        <v>43641.25</v>
      </c>
      <c r="E97" s="36">
        <f>D97/B97</f>
        <v>2.2166387393761591</v>
      </c>
      <c r="F97" s="36">
        <f>D97/C97</f>
        <v>0.53913363064721365</v>
      </c>
    </row>
    <row r="98" spans="1:6" x14ac:dyDescent="0.25">
      <c r="A98" s="34" t="s">
        <v>114</v>
      </c>
      <c r="B98" s="35">
        <v>0</v>
      </c>
      <c r="C98" s="35">
        <v>2800</v>
      </c>
      <c r="D98" s="35">
        <v>2789.64</v>
      </c>
      <c r="E98" s="36" t="s">
        <v>239</v>
      </c>
      <c r="F98" s="36">
        <f>D98/C98</f>
        <v>0.99629999999999996</v>
      </c>
    </row>
    <row r="99" spans="1:6" x14ac:dyDescent="0.25">
      <c r="A99" s="34" t="s">
        <v>115</v>
      </c>
      <c r="B99" s="35">
        <v>484.43</v>
      </c>
      <c r="C99" s="35">
        <v>37454</v>
      </c>
      <c r="D99" s="35">
        <v>32000.02</v>
      </c>
      <c r="E99" s="36">
        <f t="shared" ref="E99:E101" si="20">D99/B99</f>
        <v>66.057056747104838</v>
      </c>
      <c r="F99" s="36">
        <f>D99/C99</f>
        <v>0.85438190847439532</v>
      </c>
    </row>
    <row r="100" spans="1:6" x14ac:dyDescent="0.25">
      <c r="A100" s="34" t="s">
        <v>226</v>
      </c>
      <c r="B100" s="35">
        <v>2770.51</v>
      </c>
      <c r="C100" s="35">
        <v>0</v>
      </c>
      <c r="D100" s="35">
        <v>0</v>
      </c>
      <c r="E100" s="36" t="s">
        <v>239</v>
      </c>
      <c r="F100" s="36" t="str">
        <f t="shared" si="17"/>
        <v>-</v>
      </c>
    </row>
    <row r="101" spans="1:6" x14ac:dyDescent="0.25">
      <c r="A101" s="34" t="s">
        <v>116</v>
      </c>
      <c r="B101" s="35">
        <v>3262.82</v>
      </c>
      <c r="C101" s="35">
        <v>46002</v>
      </c>
      <c r="D101" s="35">
        <v>31084.97</v>
      </c>
      <c r="E101" s="36">
        <f t="shared" si="20"/>
        <v>9.5270257016936277</v>
      </c>
      <c r="F101" s="36">
        <f>D101/C101</f>
        <v>0.67573083778966136</v>
      </c>
    </row>
    <row r="102" spans="1:6" x14ac:dyDescent="0.25">
      <c r="A102" s="31" t="s">
        <v>117</v>
      </c>
      <c r="B102" s="32">
        <f>SUBTOTAL(9,B103:B103)</f>
        <v>0</v>
      </c>
      <c r="C102" s="32">
        <f>C103</f>
        <v>95975</v>
      </c>
      <c r="D102" s="32">
        <f>SUBTOTAL(9,D103:D103)</f>
        <v>116285.55</v>
      </c>
      <c r="E102" s="33" t="str">
        <f t="shared" si="16"/>
        <v>-</v>
      </c>
      <c r="F102" s="33">
        <f>D102/C102</f>
        <v>1.211623339411305</v>
      </c>
    </row>
    <row r="103" spans="1:6" x14ac:dyDescent="0.25">
      <c r="A103" s="34" t="s">
        <v>118</v>
      </c>
      <c r="B103" s="35">
        <v>0</v>
      </c>
      <c r="C103" s="35">
        <v>95975</v>
      </c>
      <c r="D103" s="35">
        <v>116285.55</v>
      </c>
      <c r="E103" s="36" t="str">
        <f t="shared" si="16"/>
        <v>-</v>
      </c>
      <c r="F103" s="36">
        <f t="shared" si="17"/>
        <v>1.211623339411305</v>
      </c>
    </row>
    <row r="104" spans="1:6" x14ac:dyDescent="0.25">
      <c r="A104" s="31" t="s">
        <v>119</v>
      </c>
      <c r="B104" s="32">
        <f>SUBTOTAL(9,B105:B107)</f>
        <v>79.849999999999994</v>
      </c>
      <c r="C104" s="32">
        <f>C105+C106</f>
        <v>820</v>
      </c>
      <c r="D104" s="32">
        <f>SUBTOTAL(9,D105:D107)</f>
        <v>4090.46</v>
      </c>
      <c r="E104" s="33">
        <f>D104/B104</f>
        <v>51.226800250469637</v>
      </c>
      <c r="F104" s="33">
        <f>D104/C104</f>
        <v>4.9883658536585367</v>
      </c>
    </row>
    <row r="105" spans="1:6" x14ac:dyDescent="0.25">
      <c r="A105" s="34" t="s">
        <v>120</v>
      </c>
      <c r="B105" s="35">
        <v>79.849999999999994</v>
      </c>
      <c r="C105" s="35">
        <v>400</v>
      </c>
      <c r="D105" s="35">
        <v>151.96</v>
      </c>
      <c r="E105" s="36">
        <f>D105/B105</f>
        <v>1.903068252974327</v>
      </c>
      <c r="F105" s="36">
        <f>D105/C105</f>
        <v>0.37990000000000002</v>
      </c>
    </row>
    <row r="106" spans="1:6" x14ac:dyDescent="0.25">
      <c r="A106" s="34" t="s">
        <v>121</v>
      </c>
      <c r="B106" s="35">
        <v>0</v>
      </c>
      <c r="C106" s="35">
        <v>420</v>
      </c>
      <c r="D106" s="35">
        <v>3862.5</v>
      </c>
      <c r="E106" s="36" t="str">
        <f t="shared" si="16"/>
        <v>-</v>
      </c>
      <c r="F106" s="36">
        <f>D106/C106</f>
        <v>9.1964285714285712</v>
      </c>
    </row>
    <row r="107" spans="1:6" x14ac:dyDescent="0.25">
      <c r="A107" s="34" t="s">
        <v>122</v>
      </c>
      <c r="B107" s="35">
        <v>0</v>
      </c>
      <c r="C107" s="35">
        <v>0</v>
      </c>
      <c r="D107" s="35">
        <v>76</v>
      </c>
      <c r="E107" s="36" t="str">
        <f t="shared" si="16"/>
        <v>-</v>
      </c>
      <c r="F107" s="36" t="str">
        <f t="shared" si="17"/>
        <v>-</v>
      </c>
    </row>
    <row r="108" spans="1:6" x14ac:dyDescent="0.25">
      <c r="A108" s="58" t="s">
        <v>227</v>
      </c>
      <c r="B108" s="59">
        <v>8224.25</v>
      </c>
      <c r="C108" s="59">
        <f>C109</f>
        <v>0</v>
      </c>
      <c r="D108" s="59">
        <v>0</v>
      </c>
      <c r="E108" s="60" t="s">
        <v>239</v>
      </c>
      <c r="F108" s="60" t="s">
        <v>239</v>
      </c>
    </row>
    <row r="109" spans="1:6" x14ac:dyDescent="0.25">
      <c r="A109" s="34" t="s">
        <v>228</v>
      </c>
      <c r="B109" s="35">
        <v>8224.25</v>
      </c>
      <c r="C109" s="35">
        <v>0</v>
      </c>
      <c r="D109" s="35">
        <v>0</v>
      </c>
      <c r="E109" s="36" t="s">
        <v>239</v>
      </c>
      <c r="F109" s="36"/>
    </row>
    <row r="110" spans="1:6" x14ac:dyDescent="0.25">
      <c r="A110" s="28" t="s">
        <v>123</v>
      </c>
      <c r="B110" s="29">
        <f>SUBTOTAL(9,B112:B112)</f>
        <v>215350.58</v>
      </c>
      <c r="C110" s="29">
        <v>508793</v>
      </c>
      <c r="D110" s="29">
        <f>SUBTOTAL(9,D112:D112)</f>
        <v>524256.76</v>
      </c>
      <c r="E110" s="30">
        <f>D110/B110</f>
        <v>2.4344339355854072</v>
      </c>
      <c r="F110" s="30">
        <f>D110/C110</f>
        <v>1.0303930282059699</v>
      </c>
    </row>
    <row r="111" spans="1:6" x14ac:dyDescent="0.25">
      <c r="A111" s="31" t="s">
        <v>124</v>
      </c>
      <c r="B111" s="32">
        <f>SUBTOTAL(9,B112:B112)</f>
        <v>215350.58</v>
      </c>
      <c r="C111" s="32">
        <f>C112</f>
        <v>508793</v>
      </c>
      <c r="D111" s="32">
        <f>SUBTOTAL(9,D112:D112)</f>
        <v>524256.76</v>
      </c>
      <c r="E111" s="33">
        <f t="shared" si="16"/>
        <v>2.4344339355854072</v>
      </c>
      <c r="F111" s="33">
        <f t="shared" si="17"/>
        <v>1.0303930282059699</v>
      </c>
    </row>
    <row r="112" spans="1:6" x14ac:dyDescent="0.25">
      <c r="A112" s="34" t="s">
        <v>125</v>
      </c>
      <c r="B112" s="35">
        <v>215350.58</v>
      </c>
      <c r="C112" s="35">
        <v>508793</v>
      </c>
      <c r="D112" s="35">
        <v>524256.76</v>
      </c>
      <c r="E112" s="36">
        <f t="shared" ref="E112" si="21">IF(B112&lt;&gt;0,D112/B112,"-")</f>
        <v>2.4344339355854072</v>
      </c>
      <c r="F112" s="36">
        <f t="shared" si="17"/>
        <v>1.0303930282059699</v>
      </c>
    </row>
    <row r="113" spans="1:7" ht="20.100000000000001" customHeight="1" x14ac:dyDescent="0.25">
      <c r="A113" s="37" t="s">
        <v>61</v>
      </c>
      <c r="B113" s="38">
        <f>B44+B53+B84+B90+B93+B110</f>
        <v>1983590.27</v>
      </c>
      <c r="C113" s="38">
        <v>2546244.36</v>
      </c>
      <c r="D113" s="38">
        <f>IFERROR(SUBTOTAL(9,D46:D112),0)</f>
        <v>2469122.6199999996</v>
      </c>
      <c r="E113" s="39">
        <f>D113/B113</f>
        <v>1.2447745168663282</v>
      </c>
      <c r="F113" s="39">
        <f>D113/C113</f>
        <v>0.96971157159480159</v>
      </c>
    </row>
    <row r="114" spans="1:7" x14ac:dyDescent="0.25">
      <c r="E114" s="11"/>
      <c r="F114" s="11"/>
    </row>
    <row r="115" spans="1:7" x14ac:dyDescent="0.25">
      <c r="C115" s="24"/>
    </row>
    <row r="120" spans="1:7" s="6" customFormat="1" ht="24.95" customHeight="1" x14ac:dyDescent="0.3">
      <c r="A120" s="78" t="s">
        <v>126</v>
      </c>
      <c r="B120" s="78"/>
      <c r="C120" s="78"/>
      <c r="D120" s="78"/>
      <c r="E120" s="78"/>
      <c r="F120" s="78"/>
      <c r="G120"/>
    </row>
    <row r="121" spans="1:7" s="7" customFormat="1" ht="24.95" customHeight="1" x14ac:dyDescent="0.25">
      <c r="A121" s="8" t="s">
        <v>28</v>
      </c>
      <c r="B121" s="9"/>
      <c r="C121" s="9"/>
      <c r="D121" s="9"/>
      <c r="E121" s="9"/>
      <c r="F121" s="9"/>
      <c r="G121"/>
    </row>
    <row r="122" spans="1:7" ht="57.6" customHeight="1" x14ac:dyDescent="0.25">
      <c r="A122" s="10" t="s">
        <v>29</v>
      </c>
      <c r="B122" s="10" t="s">
        <v>30</v>
      </c>
      <c r="C122" s="10" t="s">
        <v>237</v>
      </c>
      <c r="D122" s="10" t="s">
        <v>31</v>
      </c>
      <c r="E122" s="10" t="s">
        <v>32</v>
      </c>
      <c r="F122" s="10" t="s">
        <v>33</v>
      </c>
    </row>
    <row r="123" spans="1:7" s="11" customFormat="1" ht="15.95" customHeight="1" x14ac:dyDescent="0.25">
      <c r="A123" s="12" t="s">
        <v>10</v>
      </c>
      <c r="B123" s="12">
        <f>COLUMN()</f>
        <v>2</v>
      </c>
      <c r="C123" s="12">
        <f>COLUMN()</f>
        <v>3</v>
      </c>
      <c r="D123" s="12">
        <f>COLUMN()</f>
        <v>4</v>
      </c>
      <c r="E123" s="12" t="str">
        <f>_xlfn.CONCAT(TEXT(COLUMN(),"@")," (",TEXT(D123,"@")," / ",TEXT(B123,"@"),")")</f>
        <v>5 (4 / 2)</v>
      </c>
      <c r="F123" s="12" t="str">
        <f>_xlfn.CONCAT(TEXT(COLUMN(),"@")," (",TEXT(D123,"@")," / ",TEXT(C123,"@"),")")</f>
        <v>6 (4 / 3)</v>
      </c>
      <c r="G123"/>
    </row>
    <row r="124" spans="1:7" x14ac:dyDescent="0.25">
      <c r="A124" s="25" t="s">
        <v>127</v>
      </c>
      <c r="B124" s="26">
        <f>SUBTOTAL(9,B125:B125)</f>
        <v>1207466.1100000001</v>
      </c>
      <c r="C124" s="26">
        <f>SUBTOTAL(9,C125:C125)</f>
        <v>1521105.9</v>
      </c>
      <c r="D124" s="26">
        <f>SUBTOTAL(9,D125:D125)</f>
        <v>1478012.44</v>
      </c>
      <c r="E124" s="27">
        <f>D124/B124</f>
        <v>1.2240612202358208</v>
      </c>
      <c r="F124" s="27">
        <f>D124/C124</f>
        <v>0.971669651665936</v>
      </c>
    </row>
    <row r="125" spans="1:7" x14ac:dyDescent="0.25">
      <c r="A125" s="34" t="s">
        <v>128</v>
      </c>
      <c r="B125" s="35">
        <v>1207466.1100000001</v>
      </c>
      <c r="C125" s="35">
        <v>1521105.9</v>
      </c>
      <c r="D125" s="35">
        <v>1478012.44</v>
      </c>
      <c r="E125" s="36">
        <f t="shared" ref="E125:E136" si="22">IF(B125&lt;&gt;0,D125/B125,"-")</f>
        <v>1.2240612202358208</v>
      </c>
      <c r="F125" s="36">
        <f t="shared" ref="F125:F136" si="23">IF(C125&lt;&gt;0,D125/C125,"-")</f>
        <v>0.971669651665936</v>
      </c>
    </row>
    <row r="126" spans="1:7" x14ac:dyDescent="0.25">
      <c r="A126" s="25" t="s">
        <v>129</v>
      </c>
      <c r="B126" s="26">
        <f>SUBTOTAL(9,B127:B127)</f>
        <v>125619.51</v>
      </c>
      <c r="C126" s="26">
        <f>SUBTOTAL(9,C127:C127)</f>
        <v>195200</v>
      </c>
      <c r="D126" s="26">
        <f>SUBTOTAL(9,D127:D127)</f>
        <v>195752.61</v>
      </c>
      <c r="E126" s="27">
        <f>D126/B126</f>
        <v>1.5582978312843283</v>
      </c>
      <c r="F126" s="27">
        <f>D126/C126</f>
        <v>1.0028309938524589</v>
      </c>
    </row>
    <row r="127" spans="1:7" x14ac:dyDescent="0.25">
      <c r="A127" s="34" t="s">
        <v>130</v>
      </c>
      <c r="B127" s="35">
        <v>125619.51</v>
      </c>
      <c r="C127" s="35">
        <v>195200</v>
      </c>
      <c r="D127" s="35">
        <v>195752.61</v>
      </c>
      <c r="E127" s="36">
        <f t="shared" si="22"/>
        <v>1.5582978312843283</v>
      </c>
      <c r="F127" s="36">
        <f t="shared" si="23"/>
        <v>1.0028309938524589</v>
      </c>
    </row>
    <row r="128" spans="1:7" x14ac:dyDescent="0.25">
      <c r="A128" s="25" t="s">
        <v>131</v>
      </c>
      <c r="B128" s="26">
        <f>SUBTOTAL(9,B129:B129)</f>
        <v>391154</v>
      </c>
      <c r="C128" s="26">
        <f>SUBTOTAL(9,C129:C129)</f>
        <v>700000</v>
      </c>
      <c r="D128" s="26">
        <f>SUBTOTAL(9,D129:D129)</f>
        <v>732142.94</v>
      </c>
      <c r="E128" s="27">
        <f>D128/B128</f>
        <v>1.8717511261549158</v>
      </c>
      <c r="F128" s="27">
        <f>D128/C128</f>
        <v>1.0459184857142856</v>
      </c>
    </row>
    <row r="129" spans="1:7" x14ac:dyDescent="0.25">
      <c r="A129" s="34" t="s">
        <v>132</v>
      </c>
      <c r="B129" s="35">
        <v>391154</v>
      </c>
      <c r="C129" s="35">
        <v>700000</v>
      </c>
      <c r="D129" s="35">
        <v>732142.94</v>
      </c>
      <c r="E129" s="36">
        <f t="shared" si="22"/>
        <v>1.8717511261549158</v>
      </c>
      <c r="F129" s="36">
        <f t="shared" si="23"/>
        <v>1.0459184857142856</v>
      </c>
    </row>
    <row r="130" spans="1:7" x14ac:dyDescent="0.25">
      <c r="A130" s="25" t="s">
        <v>133</v>
      </c>
      <c r="B130" s="26">
        <f>SUBTOTAL(9,B131:B132)</f>
        <v>134957.79999999999</v>
      </c>
      <c r="C130" s="26">
        <f>SUBTOTAL(9,C131:C132)</f>
        <v>220841</v>
      </c>
      <c r="D130" s="26">
        <f>SUBTOTAL(9,D131:D132)</f>
        <v>223286.93</v>
      </c>
      <c r="E130" s="27">
        <f>D130/B130</f>
        <v>1.6544944419663037</v>
      </c>
      <c r="F130" s="27">
        <f>D130/C130</f>
        <v>1.0110755249251724</v>
      </c>
    </row>
    <row r="131" spans="1:7" x14ac:dyDescent="0.25">
      <c r="A131" s="34" t="s">
        <v>134</v>
      </c>
      <c r="B131" s="35">
        <v>0</v>
      </c>
      <c r="C131" s="35">
        <v>7166</v>
      </c>
      <c r="D131" s="35">
        <v>0</v>
      </c>
      <c r="E131" s="36" t="str">
        <f t="shared" si="22"/>
        <v>-</v>
      </c>
      <c r="F131" s="36" t="s">
        <v>239</v>
      </c>
    </row>
    <row r="132" spans="1:7" x14ac:dyDescent="0.25">
      <c r="A132" s="34" t="s">
        <v>135</v>
      </c>
      <c r="B132" s="35">
        <v>134957.79999999999</v>
      </c>
      <c r="C132" s="35">
        <v>213675</v>
      </c>
      <c r="D132" s="35">
        <v>223286.93</v>
      </c>
      <c r="E132" s="36">
        <f>D132/B132</f>
        <v>1.6544944419663037</v>
      </c>
      <c r="F132" s="36">
        <f>D132/C132</f>
        <v>1.0449838773838773</v>
      </c>
    </row>
    <row r="133" spans="1:7" x14ac:dyDescent="0.25">
      <c r="A133" s="25" t="s">
        <v>136</v>
      </c>
      <c r="B133" s="26">
        <f>SUBTOTAL(9,B134:B134)</f>
        <v>0</v>
      </c>
      <c r="C133" s="26">
        <f>SUBTOTAL(9,C134:C134)</f>
        <v>7300</v>
      </c>
      <c r="D133" s="26">
        <f>SUBTOTAL(9,D134:D134)</f>
        <v>7000</v>
      </c>
      <c r="E133" s="27" t="str">
        <f t="shared" si="22"/>
        <v>-</v>
      </c>
      <c r="F133" s="27">
        <f>D133/C133</f>
        <v>0.95890410958904104</v>
      </c>
    </row>
    <row r="134" spans="1:7" x14ac:dyDescent="0.25">
      <c r="A134" s="34" t="s">
        <v>137</v>
      </c>
      <c r="B134" s="35">
        <v>0</v>
      </c>
      <c r="C134" s="35">
        <v>7300</v>
      </c>
      <c r="D134" s="35">
        <v>7000</v>
      </c>
      <c r="E134" s="36" t="str">
        <f t="shared" si="22"/>
        <v>-</v>
      </c>
      <c r="F134" s="36">
        <f t="shared" si="23"/>
        <v>0.95890410958904104</v>
      </c>
    </row>
    <row r="135" spans="1:7" x14ac:dyDescent="0.25">
      <c r="A135" s="25" t="s">
        <v>138</v>
      </c>
      <c r="B135" s="26">
        <f>SUBTOTAL(9,B136:B136)</f>
        <v>0</v>
      </c>
      <c r="C135" s="26">
        <f>SUBTOTAL(9,C136:C136)</f>
        <v>0</v>
      </c>
      <c r="D135" s="26">
        <f>SUBTOTAL(9,D136:D136)</f>
        <v>300</v>
      </c>
      <c r="E135" s="27" t="str">
        <f t="shared" si="22"/>
        <v>-</v>
      </c>
      <c r="F135" s="27" t="str">
        <f t="shared" si="23"/>
        <v>-</v>
      </c>
    </row>
    <row r="136" spans="1:7" x14ac:dyDescent="0.25">
      <c r="A136" s="34" t="s">
        <v>139</v>
      </c>
      <c r="B136" s="35">
        <v>0</v>
      </c>
      <c r="C136" s="35">
        <v>0</v>
      </c>
      <c r="D136" s="35">
        <v>300</v>
      </c>
      <c r="E136" s="36" t="str">
        <f t="shared" si="22"/>
        <v>-</v>
      </c>
      <c r="F136" s="36" t="str">
        <f t="shared" si="23"/>
        <v>-</v>
      </c>
    </row>
    <row r="137" spans="1:7" ht="20.100000000000001" customHeight="1" x14ac:dyDescent="0.25">
      <c r="A137" s="37" t="s">
        <v>61</v>
      </c>
      <c r="B137" s="38">
        <f>IFERROR(SUBTOTAL(9,B125:B136),0)</f>
        <v>1859197.4200000002</v>
      </c>
      <c r="C137" s="38">
        <f>IFERROR(SUBTOTAL(9,C125:C136),0)</f>
        <v>2644446.9</v>
      </c>
      <c r="D137" s="38">
        <f>IFERROR(SUBTOTAL(9,D125:D136),0)</f>
        <v>2636494.92</v>
      </c>
      <c r="E137" s="39">
        <f>D137/B137</f>
        <v>1.4180822819773489</v>
      </c>
      <c r="F137" s="39">
        <f>D137/C137</f>
        <v>0.99699295153175505</v>
      </c>
    </row>
    <row r="138" spans="1:7" x14ac:dyDescent="0.25">
      <c r="A138" s="11"/>
      <c r="B138" s="11"/>
      <c r="C138" s="11"/>
      <c r="D138" s="11"/>
      <c r="E138" s="11"/>
      <c r="F138" s="11"/>
    </row>
    <row r="139" spans="1:7" x14ac:dyDescent="0.25">
      <c r="A139" s="11"/>
      <c r="B139" s="11"/>
      <c r="C139" s="11"/>
      <c r="D139" s="11"/>
      <c r="E139" s="11"/>
      <c r="F139" s="11"/>
    </row>
    <row r="140" spans="1:7" s="7" customFormat="1" ht="24.95" customHeight="1" x14ac:dyDescent="0.25">
      <c r="A140" s="8" t="s">
        <v>62</v>
      </c>
      <c r="B140" s="9"/>
      <c r="C140" s="9"/>
      <c r="D140" s="9"/>
      <c r="E140" s="9"/>
      <c r="F140" s="9"/>
      <c r="G140"/>
    </row>
    <row r="141" spans="1:7" ht="57.6" customHeight="1" x14ac:dyDescent="0.25">
      <c r="A141" s="40" t="s">
        <v>29</v>
      </c>
      <c r="B141" s="10" t="s">
        <v>30</v>
      </c>
      <c r="C141" s="10" t="s">
        <v>237</v>
      </c>
      <c r="D141" s="10" t="s">
        <v>31</v>
      </c>
      <c r="E141" s="10" t="s">
        <v>32</v>
      </c>
      <c r="F141" s="10" t="s">
        <v>33</v>
      </c>
    </row>
    <row r="142" spans="1:7" s="11" customFormat="1" ht="15.95" customHeight="1" x14ac:dyDescent="0.25">
      <c r="A142" s="12" t="s">
        <v>10</v>
      </c>
      <c r="B142" s="12">
        <f>COLUMN()</f>
        <v>2</v>
      </c>
      <c r="C142" s="12">
        <f>COLUMN()</f>
        <v>3</v>
      </c>
      <c r="D142" s="12">
        <f>COLUMN()</f>
        <v>4</v>
      </c>
      <c r="E142" s="12" t="str">
        <f>_xlfn.CONCAT(TEXT(COLUMN(),"@")," (",TEXT(D142,"@")," / ",TEXT(B142,"@"),")")</f>
        <v>5 (4 / 2)</v>
      </c>
      <c r="F142" s="12" t="str">
        <f>_xlfn.CONCAT(TEXT(COLUMN(),"@")," (",TEXT(D142,"@")," / ",TEXT(C142,"@"),")")</f>
        <v>6 (4 / 3)</v>
      </c>
      <c r="G142"/>
    </row>
    <row r="143" spans="1:7" x14ac:dyDescent="0.25">
      <c r="A143" s="25" t="s">
        <v>127</v>
      </c>
      <c r="B143" s="26">
        <f>SUBTOTAL(9,B144:B144)</f>
        <v>1207466.1100000001</v>
      </c>
      <c r="C143" s="26">
        <f>SUBTOTAL(9,C144:C144)</f>
        <v>1521105.9</v>
      </c>
      <c r="D143" s="26">
        <f>SUBTOTAL(9,D144:D144)</f>
        <v>1478012.4399999997</v>
      </c>
      <c r="E143" s="27">
        <f>D143/B143</f>
        <v>1.2240612202358205</v>
      </c>
      <c r="F143" s="27">
        <f>D143/C143</f>
        <v>0.97166965166593577</v>
      </c>
    </row>
    <row r="144" spans="1:7" x14ac:dyDescent="0.25">
      <c r="A144" s="34" t="s">
        <v>128</v>
      </c>
      <c r="B144" s="35">
        <v>1207466.1100000001</v>
      </c>
      <c r="C144" s="35">
        <v>1521105.9</v>
      </c>
      <c r="D144" s="35">
        <v>1478012.4399999997</v>
      </c>
      <c r="E144" s="36">
        <f t="shared" ref="E144:E155" si="24">IF(B144&lt;&gt;0,D144/B144,"-")</f>
        <v>1.2240612202358205</v>
      </c>
      <c r="F144" s="36">
        <f t="shared" ref="F144:F155" si="25">IF(C144&lt;&gt;0,D144/C144,"-")</f>
        <v>0.97166965166593577</v>
      </c>
    </row>
    <row r="145" spans="1:6" x14ac:dyDescent="0.25">
      <c r="A145" s="25" t="s">
        <v>129</v>
      </c>
      <c r="B145" s="26">
        <f>SUBTOTAL(9,B146:B146)</f>
        <v>189779.91</v>
      </c>
      <c r="C145" s="26">
        <f>SUBTOTAL(9,C146:C146)</f>
        <v>75081</v>
      </c>
      <c r="D145" s="26">
        <f>SUBTOTAL(9,D146:D146)</f>
        <v>22140.03</v>
      </c>
      <c r="E145" s="27">
        <f>D145/B145</f>
        <v>0.11666161081012209</v>
      </c>
      <c r="F145" s="27">
        <f>D145/C145</f>
        <v>0.29488192751828024</v>
      </c>
    </row>
    <row r="146" spans="1:6" x14ac:dyDescent="0.25">
      <c r="A146" s="34" t="s">
        <v>130</v>
      </c>
      <c r="B146" s="35">
        <v>189779.91</v>
      </c>
      <c r="C146" s="35">
        <v>75081</v>
      </c>
      <c r="D146" s="35">
        <v>22140.03</v>
      </c>
      <c r="E146" s="36">
        <f t="shared" si="24"/>
        <v>0.11666161081012209</v>
      </c>
      <c r="F146" s="36">
        <f t="shared" si="25"/>
        <v>0.29488192751828024</v>
      </c>
    </row>
    <row r="147" spans="1:6" x14ac:dyDescent="0.25">
      <c r="A147" s="25" t="s">
        <v>131</v>
      </c>
      <c r="B147" s="26">
        <f>SUBTOTAL(9,B148:B148)</f>
        <v>483653.63</v>
      </c>
      <c r="C147" s="26">
        <f>SUBTOTAL(9,C148:C148)</f>
        <v>697730</v>
      </c>
      <c r="D147" s="26">
        <f>SUBTOTAL(9,D148:D148)</f>
        <v>717129.11</v>
      </c>
      <c r="E147" s="27">
        <f>D147/B147</f>
        <v>1.482732818525522</v>
      </c>
      <c r="F147" s="27">
        <f>D147/C147</f>
        <v>1.0278031760136441</v>
      </c>
    </row>
    <row r="148" spans="1:6" x14ac:dyDescent="0.25">
      <c r="A148" s="34" t="s">
        <v>132</v>
      </c>
      <c r="B148" s="35">
        <v>483653.63</v>
      </c>
      <c r="C148" s="35">
        <v>697730</v>
      </c>
      <c r="D148" s="35">
        <v>717129.11</v>
      </c>
      <c r="E148" s="36">
        <f t="shared" si="24"/>
        <v>1.482732818525522</v>
      </c>
      <c r="F148" s="36">
        <f t="shared" si="25"/>
        <v>1.0278031760136441</v>
      </c>
    </row>
    <row r="149" spans="1:6" x14ac:dyDescent="0.25">
      <c r="A149" s="25" t="s">
        <v>133</v>
      </c>
      <c r="B149" s="26">
        <f>SUBTOTAL(9,B150:B151)</f>
        <v>102691.62</v>
      </c>
      <c r="C149" s="26">
        <f>SUBTOTAL(9,C150:C151)</f>
        <v>245027.46</v>
      </c>
      <c r="D149" s="26">
        <f>SUBTOTAL(9,D150:D151)</f>
        <v>244541.04</v>
      </c>
      <c r="E149" s="27">
        <f>D149/B149</f>
        <v>2.3813144636339363</v>
      </c>
      <c r="F149" s="27">
        <f>D149/C149</f>
        <v>0.99801483474546082</v>
      </c>
    </row>
    <row r="150" spans="1:6" x14ac:dyDescent="0.25">
      <c r="A150" s="34" t="s">
        <v>134</v>
      </c>
      <c r="B150" s="35">
        <v>0</v>
      </c>
      <c r="C150" s="35">
        <v>7166</v>
      </c>
      <c r="D150" s="35">
        <v>0</v>
      </c>
      <c r="E150" s="36" t="str">
        <f t="shared" si="24"/>
        <v>-</v>
      </c>
      <c r="F150" s="36">
        <f t="shared" si="25"/>
        <v>0</v>
      </c>
    </row>
    <row r="151" spans="1:6" x14ac:dyDescent="0.25">
      <c r="A151" s="34" t="s">
        <v>135</v>
      </c>
      <c r="B151" s="35">
        <v>102691.62</v>
      </c>
      <c r="C151" s="35">
        <v>237861.46</v>
      </c>
      <c r="D151" s="35">
        <v>244541.04</v>
      </c>
      <c r="E151" s="36">
        <f>D151/B151</f>
        <v>2.3813144636339363</v>
      </c>
      <c r="F151" s="36">
        <f>D151/C151</f>
        <v>1.0280818086292753</v>
      </c>
    </row>
    <row r="152" spans="1:6" x14ac:dyDescent="0.25">
      <c r="A152" s="25" t="s">
        <v>136</v>
      </c>
      <c r="B152" s="26">
        <f>SUBTOTAL(9,B153:B153)</f>
        <v>0</v>
      </c>
      <c r="C152" s="26">
        <f>SUBTOTAL(9,C153:C153)</f>
        <v>7300</v>
      </c>
      <c r="D152" s="26">
        <f>SUBTOTAL(9,D153:D153)</f>
        <v>7000</v>
      </c>
      <c r="E152" s="27" t="str">
        <f t="shared" si="24"/>
        <v>-</v>
      </c>
      <c r="F152" s="27">
        <f>D152/C152</f>
        <v>0.95890410958904104</v>
      </c>
    </row>
    <row r="153" spans="1:6" x14ac:dyDescent="0.25">
      <c r="A153" s="34" t="s">
        <v>137</v>
      </c>
      <c r="B153" s="35">
        <v>0</v>
      </c>
      <c r="C153" s="35">
        <v>7300</v>
      </c>
      <c r="D153" s="35">
        <v>7000</v>
      </c>
      <c r="E153" s="36" t="str">
        <f t="shared" si="24"/>
        <v>-</v>
      </c>
      <c r="F153" s="36">
        <f t="shared" si="25"/>
        <v>0.95890410958904104</v>
      </c>
    </row>
    <row r="154" spans="1:6" x14ac:dyDescent="0.25">
      <c r="A154" s="25" t="s">
        <v>138</v>
      </c>
      <c r="B154" s="26">
        <f>SUBTOTAL(9,B155:B155)</f>
        <v>0</v>
      </c>
      <c r="C154" s="26">
        <f>SUBTOTAL(9,C155:C155)</f>
        <v>0</v>
      </c>
      <c r="D154" s="26">
        <f>SUBTOTAL(9,D155:D155)</f>
        <v>300</v>
      </c>
      <c r="E154" s="27" t="str">
        <f t="shared" si="24"/>
        <v>-</v>
      </c>
      <c r="F154" s="27" t="str">
        <f t="shared" si="25"/>
        <v>-</v>
      </c>
    </row>
    <row r="155" spans="1:6" x14ac:dyDescent="0.25">
      <c r="A155" s="34" t="s">
        <v>139</v>
      </c>
      <c r="B155" s="35">
        <v>0</v>
      </c>
      <c r="C155" s="35">
        <v>0</v>
      </c>
      <c r="D155" s="35">
        <v>300</v>
      </c>
      <c r="E155" s="36" t="str">
        <f t="shared" si="24"/>
        <v>-</v>
      </c>
      <c r="F155" s="36" t="str">
        <f t="shared" si="25"/>
        <v>-</v>
      </c>
    </row>
    <row r="156" spans="1:6" ht="20.100000000000001" customHeight="1" x14ac:dyDescent="0.25">
      <c r="A156" s="37" t="s">
        <v>61</v>
      </c>
      <c r="B156" s="38">
        <f>IFERROR(SUBTOTAL(9,B144:B155),0)</f>
        <v>1983591.27</v>
      </c>
      <c r="C156" s="38">
        <f>IFERROR(SUBTOTAL(9,C144:C155),0)</f>
        <v>2546244.36</v>
      </c>
      <c r="D156" s="38">
        <f>IFERROR(SUBTOTAL(9,D144:D155),0)</f>
        <v>2469122.6199999996</v>
      </c>
      <c r="E156" s="39">
        <f>D156/B156</f>
        <v>1.2447738893305371</v>
      </c>
      <c r="F156" s="39">
        <f>D156/C156</f>
        <v>0.96971157159480159</v>
      </c>
    </row>
    <row r="157" spans="1:6" x14ac:dyDescent="0.25">
      <c r="E157" s="11"/>
      <c r="F157" s="11"/>
    </row>
    <row r="158" spans="1:6" x14ac:dyDescent="0.25">
      <c r="C158" s="24"/>
    </row>
    <row r="163" spans="1:7" s="6" customFormat="1" ht="24.95" customHeight="1" x14ac:dyDescent="0.3">
      <c r="A163" s="78" t="s">
        <v>140</v>
      </c>
      <c r="B163" s="78"/>
      <c r="C163" s="78"/>
      <c r="D163" s="78"/>
      <c r="E163" s="78"/>
      <c r="F163" s="78"/>
      <c r="G163"/>
    </row>
    <row r="164" spans="1:7" s="7" customFormat="1" ht="24.95" customHeight="1" x14ac:dyDescent="0.25">
      <c r="A164" s="8" t="s">
        <v>62</v>
      </c>
      <c r="B164" s="9"/>
      <c r="C164" s="9"/>
      <c r="D164" s="9"/>
      <c r="E164" s="9"/>
      <c r="F164" s="9"/>
      <c r="G164"/>
    </row>
    <row r="165" spans="1:7" ht="57.6" customHeight="1" x14ac:dyDescent="0.25">
      <c r="A165" s="10" t="s">
        <v>29</v>
      </c>
      <c r="B165" s="10" t="s">
        <v>30</v>
      </c>
      <c r="C165" s="10" t="s">
        <v>237</v>
      </c>
      <c r="D165" s="10" t="s">
        <v>31</v>
      </c>
      <c r="E165" s="10" t="s">
        <v>32</v>
      </c>
      <c r="F165" s="10" t="s">
        <v>33</v>
      </c>
    </row>
    <row r="166" spans="1:7" s="11" customFormat="1" ht="15.95" customHeight="1" x14ac:dyDescent="0.25">
      <c r="A166" s="12" t="s">
        <v>10</v>
      </c>
      <c r="B166" s="12">
        <f>COLUMN()</f>
        <v>2</v>
      </c>
      <c r="C166" s="12">
        <f>COLUMN()</f>
        <v>3</v>
      </c>
      <c r="D166" s="12">
        <f>COLUMN()</f>
        <v>4</v>
      </c>
      <c r="E166" s="12" t="str">
        <f>_xlfn.CONCAT(TEXT(COLUMN(),"@")," (",TEXT(D166,"@")," / ",TEXT(B166,"@"),")")</f>
        <v>5 (4 / 2)</v>
      </c>
      <c r="F166" s="12" t="str">
        <f>_xlfn.CONCAT(TEXT(COLUMN(),"@")," (",TEXT(D166,"@")," / ",TEXT(C166,"@"),")")</f>
        <v>6 (4 / 3)</v>
      </c>
      <c r="G166"/>
    </row>
    <row r="167" spans="1:7" x14ac:dyDescent="0.25">
      <c r="A167" s="25" t="s">
        <v>141</v>
      </c>
      <c r="B167" s="26">
        <f>SUBTOTAL(9,B168:B168)</f>
        <v>1983590.27</v>
      </c>
      <c r="C167" s="26">
        <f>SUBTOTAL(9,C168:C168)</f>
        <v>2546244.36</v>
      </c>
      <c r="D167" s="26">
        <f>SUBTOTAL(9,D168:D168)</f>
        <v>2469122.6199999992</v>
      </c>
      <c r="E167" s="27">
        <f>IF(B167&lt;&gt;0,D167/B167,"-")</f>
        <v>1.244774516866328</v>
      </c>
      <c r="F167" s="27">
        <f>IF(C167&lt;&gt;0,D167/C167,"-")</f>
        <v>0.96971157159480137</v>
      </c>
    </row>
    <row r="168" spans="1:7" x14ac:dyDescent="0.25">
      <c r="A168" s="34" t="s">
        <v>142</v>
      </c>
      <c r="B168" s="35">
        <v>1983590.27</v>
      </c>
      <c r="C168" s="35">
        <v>2546244.36</v>
      </c>
      <c r="D168" s="35">
        <v>2469122.6199999992</v>
      </c>
      <c r="E168" s="36">
        <f>D168/B168</f>
        <v>1.244774516866328</v>
      </c>
      <c r="F168" s="36">
        <f>D168/C168</f>
        <v>0.96971157159480137</v>
      </c>
    </row>
    <row r="169" spans="1:7" ht="20.100000000000001" customHeight="1" x14ac:dyDescent="0.25">
      <c r="A169" s="37" t="s">
        <v>61</v>
      </c>
      <c r="B169" s="38">
        <f>IFERROR(SUBTOTAL(9,B168:B168),0)</f>
        <v>1983590.27</v>
      </c>
      <c r="C169" s="38">
        <f>IFERROR(SUBTOTAL(9,C168:C168),0)</f>
        <v>2546244.36</v>
      </c>
      <c r="D169" s="38">
        <f>IFERROR(SUBTOTAL(9,D168:D168),0)</f>
        <v>2469122.6199999992</v>
      </c>
      <c r="E169" s="39">
        <f>IF(B169&lt;&gt;0,D169/B169,"-")</f>
        <v>1.244774516866328</v>
      </c>
      <c r="F169" s="39">
        <f>IF(C169&lt;&gt;0,D169/C169,"-")</f>
        <v>0.96971157159480137</v>
      </c>
    </row>
    <row r="170" spans="1:7" x14ac:dyDescent="0.25">
      <c r="A170" s="11"/>
      <c r="B170" s="11"/>
      <c r="C170" s="11"/>
      <c r="D170" s="11"/>
      <c r="E170" s="11"/>
      <c r="F170" s="11"/>
    </row>
    <row r="171" spans="1:7" x14ac:dyDescent="0.25">
      <c r="A171" s="11"/>
      <c r="B171" s="11"/>
      <c r="C171" s="11"/>
      <c r="D171" s="11"/>
      <c r="E171" s="11"/>
      <c r="F171" s="11"/>
    </row>
    <row r="172" spans="1:7" x14ac:dyDescent="0.25">
      <c r="C172" s="24"/>
    </row>
    <row r="178" spans="4:4" x14ac:dyDescent="0.25">
      <c r="D178" s="69"/>
    </row>
    <row r="179" spans="4:4" x14ac:dyDescent="0.25">
      <c r="D179" s="69"/>
    </row>
    <row r="180" spans="4:4" x14ac:dyDescent="0.25">
      <c r="D180" s="69"/>
    </row>
    <row r="181" spans="4:4" x14ac:dyDescent="0.25">
      <c r="D181" s="69"/>
    </row>
    <row r="182" spans="4:4" x14ac:dyDescent="0.25">
      <c r="D182" s="69"/>
    </row>
    <row r="183" spans="4:4" x14ac:dyDescent="0.25">
      <c r="D183" s="69"/>
    </row>
    <row r="184" spans="4:4" x14ac:dyDescent="0.25">
      <c r="D184" s="69"/>
    </row>
    <row r="185" spans="4:4" x14ac:dyDescent="0.25">
      <c r="D185" s="69"/>
    </row>
  </sheetData>
  <mergeCells count="5">
    <mergeCell ref="A2:F2"/>
    <mergeCell ref="A3:F3"/>
    <mergeCell ref="A1:F1"/>
    <mergeCell ref="A120:F120"/>
    <mergeCell ref="A163:F163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28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78" t="s">
        <v>1</v>
      </c>
      <c r="B1" s="78"/>
      <c r="C1" s="78"/>
      <c r="D1" s="78"/>
      <c r="E1" s="78"/>
      <c r="F1" s="78"/>
    </row>
    <row r="2" spans="1:6" s="5" customFormat="1" ht="30" customHeight="1" x14ac:dyDescent="0.25">
      <c r="A2" s="78" t="s">
        <v>143</v>
      </c>
      <c r="B2" s="78"/>
      <c r="C2" s="78"/>
      <c r="D2" s="78"/>
      <c r="E2" s="78"/>
      <c r="F2" s="78"/>
    </row>
    <row r="3" spans="1:6" s="6" customFormat="1" ht="24.95" customHeight="1" x14ac:dyDescent="0.3">
      <c r="A3" s="78" t="s">
        <v>144</v>
      </c>
      <c r="B3" s="78"/>
      <c r="C3" s="78"/>
      <c r="D3" s="78"/>
      <c r="E3" s="78"/>
      <c r="F3" s="78"/>
    </row>
    <row r="4" spans="1:6" s="7" customFormat="1" ht="24.95" customHeight="1" x14ac:dyDescent="0.25">
      <c r="A4" s="8" t="s">
        <v>145</v>
      </c>
      <c r="B4" s="9"/>
      <c r="C4" s="9"/>
      <c r="D4" s="9"/>
      <c r="E4" s="9"/>
      <c r="F4" s="9"/>
    </row>
    <row r="5" spans="1:6" ht="57.6" customHeight="1" x14ac:dyDescent="0.25">
      <c r="A5" s="10" t="s">
        <v>29</v>
      </c>
      <c r="B5" s="10" t="s">
        <v>30</v>
      </c>
      <c r="C5" s="10" t="s">
        <v>6</v>
      </c>
      <c r="D5" s="10" t="s">
        <v>31</v>
      </c>
      <c r="E5" s="10" t="s">
        <v>32</v>
      </c>
      <c r="F5" s="10" t="s">
        <v>33</v>
      </c>
    </row>
    <row r="6" spans="1:6" s="11" customFormat="1" ht="15.95" customHeight="1" x14ac:dyDescent="0.25">
      <c r="A6" s="12" t="s">
        <v>10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61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146</v>
      </c>
      <c r="B10" s="9"/>
      <c r="C10" s="9"/>
      <c r="D10" s="9"/>
      <c r="E10" s="9"/>
      <c r="F10" s="9"/>
    </row>
    <row r="11" spans="1:6" ht="57.6" customHeight="1" x14ac:dyDescent="0.25">
      <c r="A11" s="40" t="s">
        <v>29</v>
      </c>
      <c r="B11" s="10" t="s">
        <v>30</v>
      </c>
      <c r="C11" s="10" t="s">
        <v>6</v>
      </c>
      <c r="D11" s="10" t="s">
        <v>31</v>
      </c>
      <c r="E11" s="10" t="s">
        <v>32</v>
      </c>
      <c r="F11" s="10" t="s">
        <v>33</v>
      </c>
    </row>
    <row r="12" spans="1:6" s="11" customFormat="1" ht="15.95" customHeight="1" x14ac:dyDescent="0.25">
      <c r="A12" s="12" t="s">
        <v>10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61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78" t="s">
        <v>147</v>
      </c>
      <c r="B20" s="78"/>
      <c r="C20" s="78"/>
      <c r="D20" s="78"/>
      <c r="E20" s="78"/>
      <c r="F20" s="78"/>
    </row>
    <row r="21" spans="1:6" s="7" customFormat="1" ht="24.95" customHeight="1" x14ac:dyDescent="0.25">
      <c r="A21" s="8" t="s">
        <v>145</v>
      </c>
      <c r="B21" s="9"/>
      <c r="C21" s="9"/>
      <c r="D21" s="9"/>
      <c r="E21" s="9"/>
      <c r="F21" s="9"/>
    </row>
    <row r="22" spans="1:6" ht="57.6" customHeight="1" x14ac:dyDescent="0.25">
      <c r="A22" s="10" t="s">
        <v>29</v>
      </c>
      <c r="B22" s="10" t="s">
        <v>30</v>
      </c>
      <c r="C22" s="10" t="s">
        <v>6</v>
      </c>
      <c r="D22" s="10" t="s">
        <v>31</v>
      </c>
      <c r="E22" s="10" t="s">
        <v>32</v>
      </c>
      <c r="F22" s="10" t="s">
        <v>33</v>
      </c>
    </row>
    <row r="23" spans="1:6" s="11" customFormat="1" ht="15.95" customHeight="1" x14ac:dyDescent="0.25">
      <c r="A23" s="12" t="s">
        <v>10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61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146</v>
      </c>
      <c r="B27" s="9"/>
      <c r="C27" s="9"/>
      <c r="D27" s="9"/>
      <c r="E27" s="9"/>
      <c r="F27" s="9"/>
    </row>
    <row r="28" spans="1:6" ht="57.6" customHeight="1" x14ac:dyDescent="0.25">
      <c r="A28" s="40" t="s">
        <v>29</v>
      </c>
      <c r="B28" s="10" t="s">
        <v>30</v>
      </c>
      <c r="C28" s="10" t="s">
        <v>6</v>
      </c>
      <c r="D28" s="10" t="s">
        <v>31</v>
      </c>
      <c r="E28" s="10" t="s">
        <v>32</v>
      </c>
      <c r="F28" s="10" t="s">
        <v>33</v>
      </c>
    </row>
    <row r="29" spans="1:6" s="11" customFormat="1" ht="15.95" customHeight="1" x14ac:dyDescent="0.25">
      <c r="A29" s="12" t="s">
        <v>10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61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3"/>
  <sheetViews>
    <sheetView zoomScaleNormal="100" workbookViewId="0">
      <pane ySplit="5" topLeftCell="A6" activePane="bottomLeft" state="frozen"/>
      <selection pane="bottomLeft" activeCell="P17" sqref="P17"/>
    </sheetView>
  </sheetViews>
  <sheetFormatPr defaultColWidth="9.140625" defaultRowHeight="15" x14ac:dyDescent="0.25"/>
  <cols>
    <col min="1" max="1" width="73.7109375" style="1" customWidth="1"/>
    <col min="2" max="2" width="27.42578125" style="1" customWidth="1"/>
    <col min="3" max="4" width="19.7109375" style="1" customWidth="1"/>
    <col min="5" max="5" width="15.7109375" style="1" customWidth="1"/>
    <col min="6" max="6" width="12.7109375" style="1" customWidth="1"/>
    <col min="7" max="7" width="11.7109375" customWidth="1"/>
  </cols>
  <sheetData>
    <row r="1" spans="1:6" s="5" customFormat="1" ht="30" customHeight="1" x14ac:dyDescent="0.25">
      <c r="A1" s="78" t="s">
        <v>148</v>
      </c>
      <c r="B1" s="78"/>
      <c r="C1" s="78"/>
      <c r="D1" s="78"/>
      <c r="E1" s="78"/>
      <c r="F1" s="78"/>
    </row>
    <row r="2" spans="1:6" s="6" customFormat="1" ht="24.95" customHeight="1" x14ac:dyDescent="0.3">
      <c r="A2" s="78" t="s">
        <v>149</v>
      </c>
      <c r="B2" s="78"/>
      <c r="C2" s="78"/>
      <c r="D2" s="78"/>
      <c r="E2" s="78"/>
      <c r="F2" s="78"/>
    </row>
    <row r="3" spans="1:6" s="7" customFormat="1" ht="24.95" customHeight="1" x14ac:dyDescent="0.25">
      <c r="A3" s="8" t="s">
        <v>150</v>
      </c>
      <c r="B3" s="9"/>
      <c r="C3" s="9"/>
      <c r="D3" s="9"/>
      <c r="E3" s="9"/>
      <c r="F3" s="9"/>
    </row>
    <row r="4" spans="1:6" ht="57.6" customHeight="1" x14ac:dyDescent="0.25">
      <c r="A4" s="40" t="s">
        <v>29</v>
      </c>
      <c r="B4" s="10" t="s">
        <v>30</v>
      </c>
      <c r="C4" s="10" t="s">
        <v>237</v>
      </c>
      <c r="D4" s="10" t="s">
        <v>31</v>
      </c>
      <c r="E4" s="10" t="s">
        <v>32</v>
      </c>
      <c r="F4" s="10" t="s">
        <v>33</v>
      </c>
    </row>
    <row r="5" spans="1:6" s="11" customFormat="1" ht="15.95" customHeight="1" x14ac:dyDescent="0.25">
      <c r="A5" s="12" t="s">
        <v>10</v>
      </c>
      <c r="B5" s="12">
        <f>COLUMN()</f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",TEXT(B5,"@"),")")</f>
        <v>5 (4 / 2)</v>
      </c>
      <c r="F5" s="12" t="str">
        <f>_xlfn.CONCAT(TEXT(COLUMN(),"@")," (",TEXT(D5,"@")," / ",TEXT(C5,"@"),")")</f>
        <v>6 (4 / 3)</v>
      </c>
    </row>
    <row r="6" spans="1:6" x14ac:dyDescent="0.25">
      <c r="A6" s="25" t="s">
        <v>151</v>
      </c>
      <c r="B6" s="26">
        <f>SUBTOTAL(9,B7:B7)</f>
        <v>1983590.27</v>
      </c>
      <c r="C6" s="26">
        <f>SUBTOTAL(9,C7:C7)</f>
        <v>2546244.36</v>
      </c>
      <c r="D6" s="26">
        <f>SUBTOTAL(9,D7:D7)</f>
        <v>2469122.6199999992</v>
      </c>
      <c r="E6" s="27">
        <f>IF(B6&lt;&gt;0,D6/B6,"-")</f>
        <v>1.244774516866328</v>
      </c>
      <c r="F6" s="27">
        <f>IF(C6&lt;&gt;0,D6/C6,"-")</f>
        <v>0.96971157159480137</v>
      </c>
    </row>
    <row r="7" spans="1:6" x14ac:dyDescent="0.25">
      <c r="A7" s="34" t="s">
        <v>152</v>
      </c>
      <c r="B7" s="35">
        <v>1983590.27</v>
      </c>
      <c r="C7" s="35">
        <v>2546244.36</v>
      </c>
      <c r="D7" s="35">
        <v>2469122.6199999992</v>
      </c>
      <c r="E7" s="36">
        <f>D7/B7</f>
        <v>1.244774516866328</v>
      </c>
      <c r="F7" s="36">
        <f>D7/C7</f>
        <v>0.96971157159480137</v>
      </c>
    </row>
    <row r="8" spans="1:6" ht="20.100000000000001" customHeight="1" x14ac:dyDescent="0.25">
      <c r="A8" s="37" t="s">
        <v>61</v>
      </c>
      <c r="B8" s="38">
        <f>IFERROR(SUBTOTAL(9,B7:B7),0)</f>
        <v>1983590.27</v>
      </c>
      <c r="C8" s="38">
        <f>IFERROR(SUBTOTAL(9,C7:C7),0)</f>
        <v>2546244.36</v>
      </c>
      <c r="D8" s="38">
        <f>IFERROR(SUBTOTAL(9,D7:D7),0)</f>
        <v>2469122.6199999992</v>
      </c>
      <c r="E8" s="39">
        <f>D8/B8</f>
        <v>1.244774516866328</v>
      </c>
      <c r="F8" s="39">
        <f>IF(C8&lt;&gt;0,D8/C8,"-")</f>
        <v>0.96971157159480137</v>
      </c>
    </row>
    <row r="9" spans="1:6" x14ac:dyDescent="0.25">
      <c r="E9" s="11"/>
      <c r="F9" s="11"/>
    </row>
    <row r="14" spans="1:6" s="6" customFormat="1" ht="24.95" customHeight="1" x14ac:dyDescent="0.3">
      <c r="A14" s="78" t="s">
        <v>153</v>
      </c>
      <c r="B14" s="78"/>
      <c r="C14" s="78"/>
      <c r="D14" s="78"/>
      <c r="E14" s="78"/>
      <c r="F14" s="78"/>
    </row>
    <row r="15" spans="1:6" s="7" customFormat="1" ht="24.95" customHeight="1" x14ac:dyDescent="0.25">
      <c r="A15" s="8" t="s">
        <v>150</v>
      </c>
      <c r="B15" s="9"/>
      <c r="C15" s="9"/>
      <c r="D15" s="9"/>
      <c r="E15" s="9"/>
      <c r="F15" s="9"/>
    </row>
    <row r="16" spans="1:6" ht="57.6" customHeight="1" x14ac:dyDescent="0.25">
      <c r="A16" s="40" t="s">
        <v>29</v>
      </c>
      <c r="B16" s="10" t="s">
        <v>30</v>
      </c>
      <c r="C16" s="10" t="s">
        <v>6</v>
      </c>
      <c r="D16" s="10" t="s">
        <v>31</v>
      </c>
      <c r="E16" s="10" t="s">
        <v>32</v>
      </c>
      <c r="F16" s="10" t="s">
        <v>33</v>
      </c>
    </row>
    <row r="17" spans="1:7" s="11" customFormat="1" ht="15.95" customHeight="1" x14ac:dyDescent="0.25">
      <c r="A17" s="12" t="s">
        <v>10</v>
      </c>
      <c r="B17" s="12">
        <f>COLUMN()</f>
        <v>2</v>
      </c>
      <c r="C17" s="12">
        <v>3</v>
      </c>
      <c r="D17" s="12">
        <f>COLUMN()</f>
        <v>4</v>
      </c>
      <c r="E17" s="12" t="str">
        <f>_xlfn.CONCAT(TEXT(COLUMN(),"@")," (",TEXT(D17,"@")," / ",TEXT(B17,"@"),")")</f>
        <v>5 (4 / 2)</v>
      </c>
      <c r="F17" s="12" t="str">
        <f>_xlfn.CONCAT(TEXT(COLUMN(),"@")," (",TEXT(D17,"@")," / ",TEXT(C17,"@"),")")</f>
        <v>6 (4 / 3)</v>
      </c>
    </row>
    <row r="18" spans="1:7" x14ac:dyDescent="0.25">
      <c r="A18" s="25" t="s">
        <v>151</v>
      </c>
      <c r="B18" s="26">
        <f>B19</f>
        <v>1983590.27</v>
      </c>
      <c r="C18" s="26">
        <v>2546244.36</v>
      </c>
      <c r="D18" s="26">
        <f>SUBTOTAL(9,D32:D175)</f>
        <v>2469122.6199999992</v>
      </c>
      <c r="E18" s="27">
        <f>D18/B18</f>
        <v>1.244774516866328</v>
      </c>
      <c r="F18" s="27">
        <f>D18/C18</f>
        <v>0.96971157159480137</v>
      </c>
    </row>
    <row r="19" spans="1:7" x14ac:dyDescent="0.25">
      <c r="A19" s="28" t="s">
        <v>152</v>
      </c>
      <c r="B19" s="29">
        <f>B28</f>
        <v>1983590.27</v>
      </c>
      <c r="C19" s="29">
        <v>2546244.36</v>
      </c>
      <c r="D19" s="29">
        <f>SUBTOTAL(9,D32:D175)</f>
        <v>2469122.6199999992</v>
      </c>
      <c r="E19" s="30">
        <f>IF(B19&lt;&gt;0,D19/B19,"-")</f>
        <v>1.244774516866328</v>
      </c>
      <c r="F19" s="30">
        <f>IF(C19&lt;&gt;0,D19/C19,"-")</f>
        <v>0.96971157159480137</v>
      </c>
    </row>
    <row r="20" spans="1:7" x14ac:dyDescent="0.25">
      <c r="A20" s="41" t="s">
        <v>154</v>
      </c>
      <c r="B20" s="42"/>
      <c r="C20" s="42"/>
      <c r="D20" s="42"/>
      <c r="E20" s="42"/>
      <c r="F20" s="42"/>
    </row>
    <row r="21" spans="1:7" x14ac:dyDescent="0.25">
      <c r="A21" s="43" t="s">
        <v>155</v>
      </c>
      <c r="B21" s="61">
        <f>B30+B55</f>
        <v>1207466.1099999999</v>
      </c>
      <c r="C21" s="72">
        <v>1521105.9</v>
      </c>
      <c r="D21" s="45" t="s">
        <v>242</v>
      </c>
      <c r="E21" s="46">
        <f>D21/B21</f>
        <v>1.224061220235821</v>
      </c>
      <c r="F21" s="46">
        <f>D21/C21</f>
        <v>0.971669651665936</v>
      </c>
    </row>
    <row r="22" spans="1:7" x14ac:dyDescent="0.25">
      <c r="A22" s="43" t="s">
        <v>156</v>
      </c>
      <c r="B22" s="61">
        <f>B81</f>
        <v>189778.91</v>
      </c>
      <c r="C22" s="72">
        <v>7081</v>
      </c>
      <c r="D22" s="45" t="s">
        <v>243</v>
      </c>
      <c r="E22" s="46">
        <f>D22/B22</f>
        <v>0.11666222553391206</v>
      </c>
      <c r="F22" s="46">
        <f t="shared" ref="F22:F27" si="0">D22/C22</f>
        <v>3.1266812597090805</v>
      </c>
    </row>
    <row r="23" spans="1:7" x14ac:dyDescent="0.25">
      <c r="A23" s="43" t="s">
        <v>157</v>
      </c>
      <c r="B23" s="61">
        <f>B95</f>
        <v>483653.63</v>
      </c>
      <c r="C23" s="72">
        <v>697730</v>
      </c>
      <c r="D23" s="45" t="s">
        <v>244</v>
      </c>
      <c r="E23" s="46">
        <f t="shared" ref="E23:E27" si="1">D23/B23</f>
        <v>1.482732818525522</v>
      </c>
      <c r="F23" s="46">
        <f t="shared" si="0"/>
        <v>1.0278031760136441</v>
      </c>
    </row>
    <row r="24" spans="1:7" x14ac:dyDescent="0.25">
      <c r="A24" s="43" t="s">
        <v>158</v>
      </c>
      <c r="B24" s="61">
        <f>B145</f>
        <v>0</v>
      </c>
      <c r="C24" s="44" t="s">
        <v>240</v>
      </c>
      <c r="D24" s="45" t="s">
        <v>245</v>
      </c>
      <c r="E24" s="46" t="e">
        <f t="shared" si="1"/>
        <v>#DIV/0!</v>
      </c>
      <c r="F24" s="46" t="e">
        <f t="shared" si="0"/>
        <v>#VALUE!</v>
      </c>
    </row>
    <row r="25" spans="1:7" x14ac:dyDescent="0.25">
      <c r="A25" s="43" t="s">
        <v>159</v>
      </c>
      <c r="B25" s="61">
        <f>B152</f>
        <v>102691.62</v>
      </c>
      <c r="C25" s="72">
        <v>237861.46</v>
      </c>
      <c r="D25" s="45" t="s">
        <v>246</v>
      </c>
      <c r="E25" s="46">
        <f t="shared" si="1"/>
        <v>2.3813144636339363</v>
      </c>
      <c r="F25" s="46">
        <f t="shared" si="0"/>
        <v>1.0280818086292753</v>
      </c>
    </row>
    <row r="26" spans="1:7" x14ac:dyDescent="0.25">
      <c r="A26" s="43" t="s">
        <v>160</v>
      </c>
      <c r="B26" s="61">
        <f>B168</f>
        <v>0</v>
      </c>
      <c r="C26" s="44" t="s">
        <v>241</v>
      </c>
      <c r="D26" s="45" t="s">
        <v>247</v>
      </c>
      <c r="E26" s="46" t="e">
        <f t="shared" si="1"/>
        <v>#DIV/0!</v>
      </c>
      <c r="F26" s="46" t="e">
        <f t="shared" si="0"/>
        <v>#VALUE!</v>
      </c>
    </row>
    <row r="27" spans="1:7" x14ac:dyDescent="0.25">
      <c r="A27" s="43" t="s">
        <v>161</v>
      </c>
      <c r="B27" s="61">
        <f>B173</f>
        <v>0</v>
      </c>
      <c r="C27" s="44" t="s">
        <v>162</v>
      </c>
      <c r="D27" s="45" t="s">
        <v>248</v>
      </c>
      <c r="E27" s="46" t="e">
        <f t="shared" si="1"/>
        <v>#DIV/0!</v>
      </c>
      <c r="F27" s="46" t="e">
        <f t="shared" si="0"/>
        <v>#VALUE!</v>
      </c>
    </row>
    <row r="28" spans="1:7" x14ac:dyDescent="0.25">
      <c r="A28" s="31" t="s">
        <v>163</v>
      </c>
      <c r="B28" s="32">
        <f>B30+B55+B81+B95+B145+B152+B168</f>
        <v>1983590.27</v>
      </c>
      <c r="C28" s="32">
        <v>2546244.36</v>
      </c>
      <c r="D28" s="32">
        <f>SUBTOTAL(9,D32:D175)</f>
        <v>2469122.6199999992</v>
      </c>
      <c r="E28" s="33">
        <f>D28/B28</f>
        <v>1.244774516866328</v>
      </c>
      <c r="F28" s="33">
        <f t="shared" ref="F28:F61" si="2">IF(C28&lt;&gt;0,D28/C28,"-")</f>
        <v>0.96971157159480137</v>
      </c>
      <c r="G28" s="74"/>
    </row>
    <row r="29" spans="1:7" x14ac:dyDescent="0.25">
      <c r="A29" s="47" t="s">
        <v>164</v>
      </c>
      <c r="B29" s="48">
        <f>SUBTOTAL(9,B32:B53)</f>
        <v>640893.59999999986</v>
      </c>
      <c r="C29" s="48">
        <v>897094.89999999967</v>
      </c>
      <c r="D29" s="48">
        <f>SUBTOTAL(9,D32:D53)</f>
        <v>858762.49999999977</v>
      </c>
      <c r="E29" s="49">
        <f>D29/B29</f>
        <v>1.339945507335383</v>
      </c>
      <c r="F29" s="49">
        <f t="shared" si="2"/>
        <v>0.9572705184256427</v>
      </c>
      <c r="G29" s="74"/>
    </row>
    <row r="30" spans="1:7" x14ac:dyDescent="0.25">
      <c r="A30" s="50" t="s">
        <v>165</v>
      </c>
      <c r="B30" s="51">
        <f>SUBTOTAL(9,B32:B53)</f>
        <v>640893.59999999986</v>
      </c>
      <c r="C30" s="51">
        <v>897094.89999999967</v>
      </c>
      <c r="D30" s="51">
        <f>SUBTOTAL(9,D32:D53)</f>
        <v>858762.49999999977</v>
      </c>
      <c r="E30" s="52">
        <f t="shared" ref="E30:E61" si="3">IF(B30&lt;&gt;0,D30/B30,"-")</f>
        <v>1.339945507335383</v>
      </c>
      <c r="F30" s="52">
        <f t="shared" si="2"/>
        <v>0.9572705184256427</v>
      </c>
      <c r="G30" s="74"/>
    </row>
    <row r="31" spans="1:7" x14ac:dyDescent="0.25">
      <c r="A31" s="53" t="s">
        <v>166</v>
      </c>
      <c r="B31" s="54">
        <f>SUBTOTAL(9,B32:B35)</f>
        <v>517398.2</v>
      </c>
      <c r="C31" s="54">
        <f>C32+C33+C34+C35</f>
        <v>742851.9</v>
      </c>
      <c r="D31" s="54">
        <f>SUBTOTAL(9,D32:D35)</f>
        <v>728670.16999999993</v>
      </c>
      <c r="E31" s="55">
        <f t="shared" si="3"/>
        <v>1.4083353401693317</v>
      </c>
      <c r="F31" s="55">
        <f t="shared" si="2"/>
        <v>0.98090907487750911</v>
      </c>
      <c r="G31" s="74"/>
    </row>
    <row r="32" spans="1:7" x14ac:dyDescent="0.25">
      <c r="A32" s="34" t="s">
        <v>167</v>
      </c>
      <c r="B32" s="35">
        <v>433826.27</v>
      </c>
      <c r="C32" s="35">
        <v>620031.9</v>
      </c>
      <c r="D32" s="35">
        <v>621188.99</v>
      </c>
      <c r="E32" s="36">
        <f t="shared" si="3"/>
        <v>1.4318842194595545</v>
      </c>
      <c r="F32" s="36">
        <f t="shared" si="2"/>
        <v>1.0018661781756713</v>
      </c>
      <c r="G32" s="74"/>
    </row>
    <row r="33" spans="1:7" x14ac:dyDescent="0.25">
      <c r="A33" s="34" t="s">
        <v>229</v>
      </c>
      <c r="B33" s="35">
        <v>381.45</v>
      </c>
      <c r="C33" s="35">
        <v>0</v>
      </c>
      <c r="D33" s="35">
        <v>0</v>
      </c>
      <c r="E33" s="36" t="s">
        <v>239</v>
      </c>
      <c r="F33" s="36" t="s">
        <v>239</v>
      </c>
      <c r="G33" s="74"/>
    </row>
    <row r="34" spans="1:7" x14ac:dyDescent="0.25">
      <c r="A34" s="34" t="s">
        <v>168</v>
      </c>
      <c r="B34" s="35">
        <v>22186.36</v>
      </c>
      <c r="C34" s="35">
        <v>22960</v>
      </c>
      <c r="D34" s="35">
        <v>23730.71</v>
      </c>
      <c r="E34" s="36">
        <f t="shared" si="3"/>
        <v>1.0696080835251929</v>
      </c>
      <c r="F34" s="36">
        <f t="shared" si="2"/>
        <v>1.0335675087108014</v>
      </c>
      <c r="G34" s="74"/>
    </row>
    <row r="35" spans="1:7" x14ac:dyDescent="0.25">
      <c r="A35" s="34" t="s">
        <v>169</v>
      </c>
      <c r="B35" s="35">
        <v>61004.12</v>
      </c>
      <c r="C35" s="35">
        <v>99860</v>
      </c>
      <c r="D35" s="35">
        <v>83750.47</v>
      </c>
      <c r="E35" s="36">
        <f t="shared" si="3"/>
        <v>1.37286579988368</v>
      </c>
      <c r="F35" s="36">
        <f t="shared" si="2"/>
        <v>0.83867885039054679</v>
      </c>
      <c r="G35" s="74"/>
    </row>
    <row r="36" spans="1:7" x14ac:dyDescent="0.25">
      <c r="A36" s="53" t="s">
        <v>170</v>
      </c>
      <c r="B36" s="54">
        <f>SUBTOTAL(9,B37:B51)</f>
        <v>122558.40000000001</v>
      </c>
      <c r="C36" s="54">
        <f>C37+C38+C39+C40+C41+C42+C43+C44+C45+C46+C47+C48+C49+C50+C51</f>
        <v>153430.86000000002</v>
      </c>
      <c r="D36" s="54">
        <f>SUBTOTAL(9,D37:D51)</f>
        <v>129280.19000000003</v>
      </c>
      <c r="E36" s="55">
        <f t="shared" si="3"/>
        <v>1.0548456082977586</v>
      </c>
      <c r="F36" s="55">
        <f t="shared" si="2"/>
        <v>0.8425957463837459</v>
      </c>
      <c r="G36" s="74"/>
    </row>
    <row r="37" spans="1:7" x14ac:dyDescent="0.25">
      <c r="A37" s="34" t="s">
        <v>171</v>
      </c>
      <c r="B37" s="35">
        <v>136.1</v>
      </c>
      <c r="C37" s="35">
        <v>146.1</v>
      </c>
      <c r="D37" s="35">
        <v>146.1</v>
      </c>
      <c r="E37" s="36">
        <f t="shared" si="3"/>
        <v>1.0734753857457753</v>
      </c>
      <c r="F37" s="36">
        <f t="shared" si="2"/>
        <v>1</v>
      </c>
      <c r="G37" s="74"/>
    </row>
    <row r="38" spans="1:7" x14ac:dyDescent="0.25">
      <c r="A38" s="34" t="s">
        <v>172</v>
      </c>
      <c r="B38" s="35">
        <v>32303.4</v>
      </c>
      <c r="C38" s="35">
        <v>63083</v>
      </c>
      <c r="D38" s="35">
        <v>38932.33</v>
      </c>
      <c r="E38" s="36">
        <f t="shared" si="3"/>
        <v>1.2052084300723762</v>
      </c>
      <c r="F38" s="36">
        <f t="shared" si="2"/>
        <v>0.61716040771681757</v>
      </c>
      <c r="G38" s="74"/>
    </row>
    <row r="39" spans="1:7" x14ac:dyDescent="0.25">
      <c r="A39" s="34" t="s">
        <v>173</v>
      </c>
      <c r="B39" s="35">
        <v>563</v>
      </c>
      <c r="C39" s="35">
        <v>619.51</v>
      </c>
      <c r="D39" s="35">
        <v>619.51</v>
      </c>
      <c r="E39" s="36">
        <f t="shared" si="3"/>
        <v>1.100373001776199</v>
      </c>
      <c r="F39" s="36">
        <f t="shared" si="2"/>
        <v>1</v>
      </c>
      <c r="G39" s="74"/>
    </row>
    <row r="40" spans="1:7" x14ac:dyDescent="0.25">
      <c r="A40" s="34" t="s">
        <v>174</v>
      </c>
      <c r="B40" s="35">
        <v>5678.53</v>
      </c>
      <c r="C40" s="35">
        <v>5043.22</v>
      </c>
      <c r="D40" s="35">
        <v>5043.22</v>
      </c>
      <c r="E40" s="36">
        <f t="shared" si="3"/>
        <v>0.88812069320757314</v>
      </c>
      <c r="F40" s="36">
        <f t="shared" si="2"/>
        <v>1</v>
      </c>
      <c r="G40" s="74"/>
    </row>
    <row r="41" spans="1:7" x14ac:dyDescent="0.25">
      <c r="A41" s="34" t="s">
        <v>175</v>
      </c>
      <c r="B41" s="35">
        <v>14747.35</v>
      </c>
      <c r="C41" s="35">
        <v>15471.21</v>
      </c>
      <c r="D41" s="35">
        <v>15471.21</v>
      </c>
      <c r="E41" s="36">
        <f t="shared" si="3"/>
        <v>1.049084072731711</v>
      </c>
      <c r="F41" s="36">
        <f t="shared" si="2"/>
        <v>1</v>
      </c>
      <c r="G41" s="74"/>
    </row>
    <row r="42" spans="1:7" x14ac:dyDescent="0.25">
      <c r="A42" s="34" t="s">
        <v>176</v>
      </c>
      <c r="B42" s="35">
        <v>2404.86</v>
      </c>
      <c r="C42" s="35">
        <v>866.66</v>
      </c>
      <c r="D42" s="35">
        <v>866.66</v>
      </c>
      <c r="E42" s="36">
        <f t="shared" si="3"/>
        <v>0.36037856673569352</v>
      </c>
      <c r="F42" s="36">
        <f t="shared" si="2"/>
        <v>1</v>
      </c>
      <c r="G42" s="74"/>
    </row>
    <row r="43" spans="1:7" x14ac:dyDescent="0.25">
      <c r="A43" s="34" t="s">
        <v>177</v>
      </c>
      <c r="B43" s="35">
        <v>133.01</v>
      </c>
      <c r="C43" s="35">
        <v>0</v>
      </c>
      <c r="D43" s="35">
        <v>0</v>
      </c>
      <c r="E43" s="36" t="s">
        <v>239</v>
      </c>
      <c r="F43" s="36" t="str">
        <f t="shared" si="2"/>
        <v>-</v>
      </c>
      <c r="G43" s="74"/>
    </row>
    <row r="44" spans="1:7" x14ac:dyDescent="0.25">
      <c r="A44" s="34" t="s">
        <v>178</v>
      </c>
      <c r="B44" s="35">
        <v>3818.6</v>
      </c>
      <c r="C44" s="35">
        <v>2814.98</v>
      </c>
      <c r="D44" s="35">
        <v>2814.98</v>
      </c>
      <c r="E44" s="36">
        <f t="shared" si="3"/>
        <v>0.73717592835070445</v>
      </c>
      <c r="F44" s="36">
        <f t="shared" si="2"/>
        <v>1</v>
      </c>
      <c r="G44" s="74"/>
    </row>
    <row r="45" spans="1:7" x14ac:dyDescent="0.25">
      <c r="A45" s="34" t="s">
        <v>179</v>
      </c>
      <c r="B45" s="35">
        <v>8794</v>
      </c>
      <c r="C45" s="35">
        <v>12079.24</v>
      </c>
      <c r="D45" s="35">
        <v>12079.24</v>
      </c>
      <c r="E45" s="36">
        <f t="shared" si="3"/>
        <v>1.3735774391630657</v>
      </c>
      <c r="F45" s="36">
        <f t="shared" si="2"/>
        <v>1</v>
      </c>
      <c r="G45" s="74"/>
    </row>
    <row r="46" spans="1:7" x14ac:dyDescent="0.25">
      <c r="A46" s="34" t="s">
        <v>180</v>
      </c>
      <c r="B46" s="35">
        <v>759</v>
      </c>
      <c r="C46" s="35">
        <v>569.75</v>
      </c>
      <c r="D46" s="35">
        <v>569.75</v>
      </c>
      <c r="E46" s="36">
        <f t="shared" si="3"/>
        <v>0.75065876152832678</v>
      </c>
      <c r="F46" s="36">
        <f t="shared" si="2"/>
        <v>1</v>
      </c>
      <c r="G46" s="74"/>
    </row>
    <row r="47" spans="1:7" x14ac:dyDescent="0.25">
      <c r="A47" s="34" t="s">
        <v>181</v>
      </c>
      <c r="B47" s="35">
        <v>2327.0100000000002</v>
      </c>
      <c r="C47" s="35">
        <v>2430.61</v>
      </c>
      <c r="D47" s="35">
        <v>2430.61</v>
      </c>
      <c r="E47" s="36">
        <f t="shared" si="3"/>
        <v>1.0445206509641127</v>
      </c>
      <c r="F47" s="36">
        <f t="shared" si="2"/>
        <v>1</v>
      </c>
      <c r="G47" s="74"/>
    </row>
    <row r="48" spans="1:7" x14ac:dyDescent="0.25">
      <c r="A48" s="34" t="s">
        <v>182</v>
      </c>
      <c r="B48" s="35">
        <v>664</v>
      </c>
      <c r="C48" s="35">
        <v>0</v>
      </c>
      <c r="D48" s="35">
        <v>0</v>
      </c>
      <c r="E48" s="36">
        <f t="shared" si="3"/>
        <v>0</v>
      </c>
      <c r="F48" s="36" t="str">
        <f t="shared" si="2"/>
        <v>-</v>
      </c>
      <c r="G48" s="74"/>
    </row>
    <row r="49" spans="1:7" x14ac:dyDescent="0.25">
      <c r="A49" s="34" t="s">
        <v>183</v>
      </c>
      <c r="B49" s="35">
        <v>774.58</v>
      </c>
      <c r="C49" s="35">
        <v>1268.03</v>
      </c>
      <c r="D49" s="35">
        <v>1268.03</v>
      </c>
      <c r="E49" s="36">
        <f t="shared" si="3"/>
        <v>1.6370549200857238</v>
      </c>
      <c r="F49" s="36">
        <f t="shared" si="2"/>
        <v>1</v>
      </c>
      <c r="G49" s="74"/>
    </row>
    <row r="50" spans="1:7" x14ac:dyDescent="0.25">
      <c r="A50" s="34" t="s">
        <v>184</v>
      </c>
      <c r="B50" s="35">
        <v>48877</v>
      </c>
      <c r="C50" s="35">
        <v>48799.48</v>
      </c>
      <c r="D50" s="35">
        <v>48799.48</v>
      </c>
      <c r="E50" s="36">
        <f t="shared" si="3"/>
        <v>0.9984139779446366</v>
      </c>
      <c r="F50" s="36">
        <f t="shared" si="2"/>
        <v>1</v>
      </c>
      <c r="G50" s="74"/>
    </row>
    <row r="51" spans="1:7" x14ac:dyDescent="0.25">
      <c r="A51" s="34" t="s">
        <v>185</v>
      </c>
      <c r="B51" s="35">
        <v>577.96</v>
      </c>
      <c r="C51" s="35">
        <v>239.07</v>
      </c>
      <c r="D51" s="35">
        <v>239.07</v>
      </c>
      <c r="E51" s="36">
        <f t="shared" si="3"/>
        <v>0.4136445428749394</v>
      </c>
      <c r="F51" s="36">
        <f t="shared" si="2"/>
        <v>1</v>
      </c>
      <c r="G51" s="74"/>
    </row>
    <row r="52" spans="1:7" x14ac:dyDescent="0.25">
      <c r="A52" s="53" t="s">
        <v>186</v>
      </c>
      <c r="B52" s="54">
        <f>SUBTOTAL(9,B53:B53)</f>
        <v>937</v>
      </c>
      <c r="C52" s="54">
        <v>812.14</v>
      </c>
      <c r="D52" s="54">
        <f>SUBTOTAL(9,D53:D53)</f>
        <v>812.14</v>
      </c>
      <c r="E52" s="55">
        <f t="shared" si="3"/>
        <v>0.86674493062966917</v>
      </c>
      <c r="F52" s="55">
        <f t="shared" si="2"/>
        <v>1</v>
      </c>
      <c r="G52" s="74"/>
    </row>
    <row r="53" spans="1:7" x14ac:dyDescent="0.25">
      <c r="A53" s="34" t="s">
        <v>187</v>
      </c>
      <c r="B53" s="35">
        <v>937</v>
      </c>
      <c r="C53" s="35">
        <v>812.14</v>
      </c>
      <c r="D53" s="35">
        <v>812.14</v>
      </c>
      <c r="E53" s="36">
        <f t="shared" si="3"/>
        <v>0.86674493062966917</v>
      </c>
      <c r="F53" s="36">
        <f t="shared" si="2"/>
        <v>1</v>
      </c>
      <c r="G53" s="74"/>
    </row>
    <row r="54" spans="1:7" x14ac:dyDescent="0.25">
      <c r="A54" s="47" t="s">
        <v>188</v>
      </c>
      <c r="B54" s="48">
        <f>B55</f>
        <v>566572.51</v>
      </c>
      <c r="C54" s="48">
        <v>624011</v>
      </c>
      <c r="D54" s="48">
        <f>SUBTOTAL(9,D57:D79)</f>
        <v>619249.93999999994</v>
      </c>
      <c r="E54" s="49">
        <f t="shared" si="3"/>
        <v>1.0929756193077562</v>
      </c>
      <c r="F54" s="49">
        <f t="shared" si="2"/>
        <v>0.99237023065298524</v>
      </c>
      <c r="G54" s="74"/>
    </row>
    <row r="55" spans="1:7" x14ac:dyDescent="0.25">
      <c r="A55" s="50" t="s">
        <v>165</v>
      </c>
      <c r="B55" s="51">
        <f>B56+B70+B78</f>
        <v>566572.51</v>
      </c>
      <c r="C55" s="51">
        <v>624011</v>
      </c>
      <c r="D55" s="51">
        <f>SUBTOTAL(9,D57:D79)</f>
        <v>619249.93999999994</v>
      </c>
      <c r="E55" s="52">
        <f t="shared" si="3"/>
        <v>1.0929756193077562</v>
      </c>
      <c r="F55" s="52">
        <f t="shared" si="2"/>
        <v>0.99237023065298524</v>
      </c>
      <c r="G55" s="74"/>
    </row>
    <row r="56" spans="1:7" x14ac:dyDescent="0.25">
      <c r="A56" s="53" t="s">
        <v>170</v>
      </c>
      <c r="B56" s="54">
        <f>B57+B58+B59+B60+B61+B62+B63+B64+B65+B66+B67+B68+B69</f>
        <v>414099.99999999994</v>
      </c>
      <c r="C56" s="54">
        <f>C57+C58+C59+C60+C61+C62+C63+C64+C65+C66+C67+C68+C69</f>
        <v>244095</v>
      </c>
      <c r="D56" s="54">
        <f>SUBTOTAL(9,D57:D69)</f>
        <v>242965.12</v>
      </c>
      <c r="E56" s="55">
        <f t="shared" si="3"/>
        <v>0.58673054817676895</v>
      </c>
      <c r="F56" s="55">
        <f t="shared" si="2"/>
        <v>0.99537114647985414</v>
      </c>
      <c r="G56" s="74"/>
    </row>
    <row r="57" spans="1:7" x14ac:dyDescent="0.25">
      <c r="A57" s="34" t="s">
        <v>171</v>
      </c>
      <c r="B57" s="35">
        <v>3000.49</v>
      </c>
      <c r="C57" s="35">
        <v>17178</v>
      </c>
      <c r="D57" s="35">
        <v>23078.94</v>
      </c>
      <c r="E57" s="36">
        <f t="shared" si="3"/>
        <v>7.6917236851314286</v>
      </c>
      <c r="F57" s="36">
        <f t="shared" si="2"/>
        <v>1.3435172895564094</v>
      </c>
      <c r="G57" s="74"/>
    </row>
    <row r="58" spans="1:7" x14ac:dyDescent="0.25">
      <c r="A58" s="34" t="s">
        <v>230</v>
      </c>
      <c r="B58" s="35">
        <v>4132.3999999999996</v>
      </c>
      <c r="C58" s="35">
        <v>0</v>
      </c>
      <c r="D58" s="35">
        <v>0</v>
      </c>
      <c r="E58" s="36">
        <v>0</v>
      </c>
      <c r="F58" s="36" t="s">
        <v>239</v>
      </c>
      <c r="G58" s="74"/>
    </row>
    <row r="59" spans="1:7" x14ac:dyDescent="0.25">
      <c r="A59" s="34" t="s">
        <v>174</v>
      </c>
      <c r="B59" s="35">
        <v>2885.32</v>
      </c>
      <c r="C59" s="35">
        <v>117</v>
      </c>
      <c r="D59" s="35">
        <v>116.67</v>
      </c>
      <c r="E59" s="36">
        <f t="shared" si="3"/>
        <v>4.0435722900752771E-2</v>
      </c>
      <c r="F59" s="36">
        <f t="shared" si="2"/>
        <v>0.99717948717948723</v>
      </c>
      <c r="G59" s="74"/>
    </row>
    <row r="60" spans="1:7" x14ac:dyDescent="0.25">
      <c r="A60" s="34" t="s">
        <v>176</v>
      </c>
      <c r="B60" s="35">
        <v>9809.07</v>
      </c>
      <c r="C60" s="35">
        <v>15474</v>
      </c>
      <c r="D60" s="35">
        <v>11625.71</v>
      </c>
      <c r="E60" s="36">
        <f t="shared" si="3"/>
        <v>1.1852000240593654</v>
      </c>
      <c r="F60" s="36">
        <f t="shared" si="2"/>
        <v>0.75130606178105208</v>
      </c>
      <c r="G60" s="74"/>
    </row>
    <row r="61" spans="1:7" x14ac:dyDescent="0.25">
      <c r="A61" s="34" t="s">
        <v>177</v>
      </c>
      <c r="B61" s="35">
        <v>99.81</v>
      </c>
      <c r="C61" s="35">
        <v>642</v>
      </c>
      <c r="D61" s="35">
        <v>641.99</v>
      </c>
      <c r="E61" s="36">
        <f t="shared" si="3"/>
        <v>6.4321210299569183</v>
      </c>
      <c r="F61" s="36">
        <f t="shared" si="2"/>
        <v>0.99998442367601248</v>
      </c>
      <c r="G61" s="74"/>
    </row>
    <row r="62" spans="1:7" x14ac:dyDescent="0.25">
      <c r="A62" s="34" t="s">
        <v>178</v>
      </c>
      <c r="B62" s="35">
        <v>250</v>
      </c>
      <c r="C62" s="35">
        <v>2390</v>
      </c>
      <c r="D62" s="35">
        <v>1890</v>
      </c>
      <c r="E62" s="36">
        <f t="shared" ref="E62:E95" si="4">IF(B62&lt;&gt;0,D62/B62,"-")</f>
        <v>7.56</v>
      </c>
      <c r="F62" s="36">
        <f t="shared" ref="F62:F95" si="5">IF(C62&lt;&gt;0,D62/C62,"-")</f>
        <v>0.79079497907949792</v>
      </c>
      <c r="G62" s="74"/>
    </row>
    <row r="63" spans="1:7" x14ac:dyDescent="0.25">
      <c r="A63" s="34" t="s">
        <v>179</v>
      </c>
      <c r="B63" s="35">
        <v>235799.71</v>
      </c>
      <c r="C63" s="35">
        <v>108547</v>
      </c>
      <c r="D63" s="35">
        <v>108547</v>
      </c>
      <c r="E63" s="36">
        <f t="shared" si="4"/>
        <v>0.46033559583258182</v>
      </c>
      <c r="F63" s="36">
        <f t="shared" si="5"/>
        <v>1</v>
      </c>
      <c r="G63" s="74"/>
    </row>
    <row r="64" spans="1:7" x14ac:dyDescent="0.25">
      <c r="A64" s="34" t="s">
        <v>180</v>
      </c>
      <c r="B64" s="35">
        <v>14985.86</v>
      </c>
      <c r="C64" s="35">
        <v>14888</v>
      </c>
      <c r="D64" s="35">
        <v>13785.99</v>
      </c>
      <c r="E64" s="36">
        <f t="shared" si="4"/>
        <v>0.91993319035410703</v>
      </c>
      <c r="F64" s="36">
        <f t="shared" si="5"/>
        <v>0.92597998387963454</v>
      </c>
      <c r="G64" s="74"/>
    </row>
    <row r="65" spans="1:7" x14ac:dyDescent="0.25">
      <c r="A65" s="34" t="s">
        <v>182</v>
      </c>
      <c r="B65" s="35">
        <v>54979.48</v>
      </c>
      <c r="C65" s="35">
        <v>41697</v>
      </c>
      <c r="D65" s="35">
        <v>34304.239999999998</v>
      </c>
      <c r="E65" s="36">
        <f t="shared" si="4"/>
        <v>0.62394624321656</v>
      </c>
      <c r="F65" s="36">
        <f t="shared" si="5"/>
        <v>0.82270283233805785</v>
      </c>
      <c r="G65" s="74"/>
    </row>
    <row r="66" spans="1:7" x14ac:dyDescent="0.25">
      <c r="A66" s="34" t="s">
        <v>183</v>
      </c>
      <c r="B66" s="35">
        <v>36333.480000000003</v>
      </c>
      <c r="C66" s="35">
        <v>4000</v>
      </c>
      <c r="D66" s="35">
        <v>4000</v>
      </c>
      <c r="E66" s="36">
        <f t="shared" si="4"/>
        <v>0.11009129871402352</v>
      </c>
      <c r="F66" s="36">
        <f t="shared" si="5"/>
        <v>1</v>
      </c>
      <c r="G66" s="74"/>
    </row>
    <row r="67" spans="1:7" x14ac:dyDescent="0.25">
      <c r="A67" s="34" t="s">
        <v>184</v>
      </c>
      <c r="B67" s="35">
        <v>48989.66</v>
      </c>
      <c r="C67" s="35">
        <v>34758</v>
      </c>
      <c r="D67" s="35">
        <v>43031.08</v>
      </c>
      <c r="E67" s="36">
        <f t="shared" si="4"/>
        <v>0.87837066025769517</v>
      </c>
      <c r="F67" s="36">
        <f t="shared" si="5"/>
        <v>1.2380194487599978</v>
      </c>
      <c r="G67" s="74"/>
    </row>
    <row r="68" spans="1:7" x14ac:dyDescent="0.25">
      <c r="A68" s="34" t="s">
        <v>189</v>
      </c>
      <c r="B68" s="35">
        <v>940.7</v>
      </c>
      <c r="C68" s="35">
        <v>1500</v>
      </c>
      <c r="D68" s="35">
        <v>300</v>
      </c>
      <c r="E68" s="36">
        <f t="shared" si="4"/>
        <v>0.31891144892101625</v>
      </c>
      <c r="F68" s="36">
        <f t="shared" si="5"/>
        <v>0.2</v>
      </c>
      <c r="G68" s="74"/>
    </row>
    <row r="69" spans="1:7" x14ac:dyDescent="0.25">
      <c r="A69" s="34" t="s">
        <v>185</v>
      </c>
      <c r="B69" s="35">
        <v>1894.02</v>
      </c>
      <c r="C69" s="35">
        <v>2904</v>
      </c>
      <c r="D69" s="35">
        <v>1643.5</v>
      </c>
      <c r="E69" s="36">
        <f t="shared" si="4"/>
        <v>0.86773106936568778</v>
      </c>
      <c r="F69" s="36">
        <f t="shared" si="5"/>
        <v>0.56594352617079891</v>
      </c>
      <c r="G69" s="74"/>
    </row>
    <row r="70" spans="1:7" x14ac:dyDescent="0.25">
      <c r="A70" s="53" t="s">
        <v>190</v>
      </c>
      <c r="B70" s="54">
        <f>B71+B72+B73+B74+B75+B76+B77</f>
        <v>7480.51</v>
      </c>
      <c r="C70" s="54">
        <f>C71+C72+C73+C74+C75+C76+C77</f>
        <v>120798</v>
      </c>
      <c r="D70" s="54">
        <f>SUBTOTAL(9,D71:D77)</f>
        <v>121927.88</v>
      </c>
      <c r="E70" s="55">
        <f t="shared" si="4"/>
        <v>16.299407393346176</v>
      </c>
      <c r="F70" s="55">
        <f t="shared" si="5"/>
        <v>1.0093534661169887</v>
      </c>
      <c r="G70" s="74"/>
    </row>
    <row r="71" spans="1:7" x14ac:dyDescent="0.25">
      <c r="A71" s="34" t="s">
        <v>191</v>
      </c>
      <c r="B71" s="35">
        <v>0</v>
      </c>
      <c r="C71" s="35">
        <v>30000</v>
      </c>
      <c r="D71" s="35">
        <v>30000</v>
      </c>
      <c r="E71" s="36" t="str">
        <f t="shared" si="4"/>
        <v>-</v>
      </c>
      <c r="F71" s="36">
        <f t="shared" si="5"/>
        <v>1</v>
      </c>
      <c r="G71" s="74"/>
    </row>
    <row r="72" spans="1:7" x14ac:dyDescent="0.25">
      <c r="A72" s="34" t="s">
        <v>192</v>
      </c>
      <c r="B72" s="35">
        <v>4010</v>
      </c>
      <c r="C72" s="35">
        <v>947</v>
      </c>
      <c r="D72" s="35">
        <v>947.5</v>
      </c>
      <c r="E72" s="36">
        <f t="shared" si="4"/>
        <v>0.23628428927680797</v>
      </c>
      <c r="F72" s="36">
        <f t="shared" si="5"/>
        <v>1.0005279831045406</v>
      </c>
      <c r="G72" s="74"/>
    </row>
    <row r="73" spans="1:7" x14ac:dyDescent="0.25">
      <c r="A73" s="34" t="s">
        <v>193</v>
      </c>
      <c r="B73" s="35">
        <v>0</v>
      </c>
      <c r="C73" s="35">
        <v>22454</v>
      </c>
      <c r="D73" s="35">
        <v>22454</v>
      </c>
      <c r="E73" s="36" t="str">
        <f t="shared" si="4"/>
        <v>-</v>
      </c>
      <c r="F73" s="36">
        <f t="shared" si="5"/>
        <v>1</v>
      </c>
      <c r="G73" s="74"/>
    </row>
    <row r="74" spans="1:7" x14ac:dyDescent="0.25">
      <c r="A74" s="34" t="s">
        <v>231</v>
      </c>
      <c r="B74" s="35">
        <v>2770.51</v>
      </c>
      <c r="C74" s="35">
        <v>0</v>
      </c>
      <c r="D74" s="35">
        <v>0</v>
      </c>
      <c r="E74" s="36">
        <f t="shared" si="4"/>
        <v>0</v>
      </c>
      <c r="F74" s="36" t="str">
        <f t="shared" si="5"/>
        <v>-</v>
      </c>
      <c r="G74" s="74"/>
    </row>
    <row r="75" spans="1:7" x14ac:dyDescent="0.25">
      <c r="A75" s="34" t="s">
        <v>194</v>
      </c>
      <c r="B75" s="35">
        <v>700</v>
      </c>
      <c r="C75" s="35">
        <v>21002</v>
      </c>
      <c r="D75" s="35">
        <v>22551.38</v>
      </c>
      <c r="E75" s="36">
        <f t="shared" si="4"/>
        <v>32.216257142857145</v>
      </c>
      <c r="F75" s="36">
        <f t="shared" si="5"/>
        <v>1.073772974002476</v>
      </c>
      <c r="G75" s="74"/>
    </row>
    <row r="76" spans="1:7" x14ac:dyDescent="0.25">
      <c r="A76" s="34" t="s">
        <v>195</v>
      </c>
      <c r="B76" s="35">
        <v>0</v>
      </c>
      <c r="C76" s="35">
        <v>45975</v>
      </c>
      <c r="D76" s="35">
        <v>45975</v>
      </c>
      <c r="E76" s="36" t="str">
        <f t="shared" si="4"/>
        <v>-</v>
      </c>
      <c r="F76" s="36">
        <f t="shared" si="5"/>
        <v>1</v>
      </c>
      <c r="G76" s="74"/>
    </row>
    <row r="77" spans="1:7" x14ac:dyDescent="0.25">
      <c r="A77" s="34" t="s">
        <v>196</v>
      </c>
      <c r="B77" s="35">
        <v>0</v>
      </c>
      <c r="C77" s="35">
        <v>420</v>
      </c>
      <c r="D77" s="35">
        <v>0</v>
      </c>
      <c r="E77" s="36" t="str">
        <f t="shared" si="4"/>
        <v>-</v>
      </c>
      <c r="F77" s="36">
        <f t="shared" si="5"/>
        <v>0</v>
      </c>
      <c r="G77" s="74"/>
    </row>
    <row r="78" spans="1:7" x14ac:dyDescent="0.25">
      <c r="A78" s="53" t="s">
        <v>197</v>
      </c>
      <c r="B78" s="54">
        <f>SUBTOTAL(9,B79:B79)</f>
        <v>144992</v>
      </c>
      <c r="C78" s="54">
        <v>259118</v>
      </c>
      <c r="D78" s="54">
        <f>SUBTOTAL(9,D79:D79)</f>
        <v>254356.94</v>
      </c>
      <c r="E78" s="55">
        <f t="shared" si="4"/>
        <v>1.7542825811079232</v>
      </c>
      <c r="F78" s="55">
        <f t="shared" si="5"/>
        <v>0.98162590016903495</v>
      </c>
      <c r="G78" s="74"/>
    </row>
    <row r="79" spans="1:7" x14ac:dyDescent="0.25">
      <c r="A79" s="34" t="s">
        <v>198</v>
      </c>
      <c r="B79" s="35">
        <v>144992</v>
      </c>
      <c r="C79" s="35">
        <v>259118</v>
      </c>
      <c r="D79" s="35">
        <v>254356.94</v>
      </c>
      <c r="E79" s="36">
        <f t="shared" si="4"/>
        <v>1.7542825811079232</v>
      </c>
      <c r="F79" s="36">
        <f t="shared" si="5"/>
        <v>0.98162590016903495</v>
      </c>
      <c r="G79" s="74"/>
    </row>
    <row r="80" spans="1:7" x14ac:dyDescent="0.25">
      <c r="A80" s="47" t="s">
        <v>199</v>
      </c>
      <c r="B80" s="48">
        <f>SUBTOTAL(9,B83:B175)</f>
        <v>2031995.3199999991</v>
      </c>
      <c r="C80" s="48">
        <v>1025138.46</v>
      </c>
      <c r="D80" s="48">
        <f>SUBTOTAL(9,D83:D175)</f>
        <v>991110.17999999993</v>
      </c>
      <c r="E80" s="49">
        <f t="shared" si="4"/>
        <v>0.48775219620092447</v>
      </c>
      <c r="F80" s="49">
        <f t="shared" si="5"/>
        <v>0.96680616196957425</v>
      </c>
      <c r="G80" s="74"/>
    </row>
    <row r="81" spans="1:7" x14ac:dyDescent="0.25">
      <c r="A81" s="50" t="s">
        <v>200</v>
      </c>
      <c r="B81" s="51">
        <f>B82+B88</f>
        <v>189778.91</v>
      </c>
      <c r="C81" s="51">
        <v>75081</v>
      </c>
      <c r="D81" s="51">
        <f>SUBTOTAL(9,D83:D94)</f>
        <v>22140.03</v>
      </c>
      <c r="E81" s="52">
        <f t="shared" si="4"/>
        <v>0.11666222553391206</v>
      </c>
      <c r="F81" s="52">
        <f t="shared" si="5"/>
        <v>0.29488192751828024</v>
      </c>
      <c r="G81" s="74"/>
    </row>
    <row r="82" spans="1:7" x14ac:dyDescent="0.25">
      <c r="A82" s="53" t="s">
        <v>170</v>
      </c>
      <c r="B82" s="54">
        <f>SUBTOTAL(9,B83:B87)</f>
        <v>27270.48</v>
      </c>
      <c r="C82" s="54">
        <v>20081</v>
      </c>
      <c r="D82" s="54">
        <f>SUBTOTAL(9,D83:D87)</f>
        <v>14575.23</v>
      </c>
      <c r="E82" s="55">
        <f t="shared" si="4"/>
        <v>0.53446914025715719</v>
      </c>
      <c r="F82" s="55">
        <f t="shared" si="5"/>
        <v>0.72582192121906275</v>
      </c>
      <c r="G82" s="74"/>
    </row>
    <row r="83" spans="1:7" x14ac:dyDescent="0.25">
      <c r="A83" s="34" t="s">
        <v>178</v>
      </c>
      <c r="B83" s="35">
        <v>0</v>
      </c>
      <c r="C83" s="35">
        <v>81</v>
      </c>
      <c r="D83" s="35">
        <v>80.61</v>
      </c>
      <c r="E83" s="36" t="str">
        <f t="shared" si="4"/>
        <v>-</v>
      </c>
      <c r="F83" s="36">
        <f t="shared" si="5"/>
        <v>0.99518518518518517</v>
      </c>
      <c r="G83" s="74"/>
    </row>
    <row r="84" spans="1:7" x14ac:dyDescent="0.25">
      <c r="A84" s="34" t="s">
        <v>179</v>
      </c>
      <c r="B84" s="35">
        <v>0</v>
      </c>
      <c r="C84" s="35">
        <v>20000</v>
      </c>
      <c r="D84" s="35">
        <v>6377.65</v>
      </c>
      <c r="E84" s="36" t="str">
        <f t="shared" si="4"/>
        <v>-</v>
      </c>
      <c r="F84" s="36">
        <f t="shared" si="5"/>
        <v>0.31888249999999996</v>
      </c>
      <c r="G84" s="74"/>
    </row>
    <row r="85" spans="1:7" x14ac:dyDescent="0.25">
      <c r="A85" s="34" t="s">
        <v>182</v>
      </c>
      <c r="B85" s="35">
        <v>0</v>
      </c>
      <c r="C85" s="35">
        <v>0</v>
      </c>
      <c r="D85" s="35">
        <v>650.53</v>
      </c>
      <c r="E85" s="36" t="str">
        <f t="shared" si="4"/>
        <v>-</v>
      </c>
      <c r="F85" s="36" t="str">
        <f t="shared" si="5"/>
        <v>-</v>
      </c>
      <c r="G85" s="74"/>
    </row>
    <row r="86" spans="1:7" x14ac:dyDescent="0.25">
      <c r="A86" s="34" t="s">
        <v>184</v>
      </c>
      <c r="B86" s="35">
        <v>27270.48</v>
      </c>
      <c r="C86" s="35">
        <v>0</v>
      </c>
      <c r="D86" s="35">
        <v>600</v>
      </c>
      <c r="E86" s="36">
        <f t="shared" si="4"/>
        <v>2.200181294938703E-2</v>
      </c>
      <c r="F86" s="36" t="str">
        <f t="shared" si="5"/>
        <v>-</v>
      </c>
      <c r="G86" s="74"/>
    </row>
    <row r="87" spans="1:7" x14ac:dyDescent="0.25">
      <c r="A87" s="34" t="s">
        <v>201</v>
      </c>
      <c r="B87" s="35">
        <v>0</v>
      </c>
      <c r="C87" s="35">
        <v>0</v>
      </c>
      <c r="D87" s="35">
        <v>6866.44</v>
      </c>
      <c r="E87" s="36" t="str">
        <f t="shared" si="4"/>
        <v>-</v>
      </c>
      <c r="F87" s="36" t="str">
        <f t="shared" si="5"/>
        <v>-</v>
      </c>
      <c r="G87" s="74"/>
    </row>
    <row r="88" spans="1:7" x14ac:dyDescent="0.25">
      <c r="A88" s="53" t="s">
        <v>190</v>
      </c>
      <c r="B88" s="54">
        <f>B89</f>
        <v>162508.43</v>
      </c>
      <c r="C88" s="54">
        <v>25000</v>
      </c>
      <c r="D88" s="54">
        <f>SUBTOTAL(9,D90:D92)</f>
        <v>7564.8</v>
      </c>
      <c r="E88" s="55">
        <f t="shared" si="4"/>
        <v>4.6550200503444654E-2</v>
      </c>
      <c r="F88" s="55">
        <f t="shared" si="5"/>
        <v>0.30259200000000003</v>
      </c>
      <c r="G88" s="74"/>
    </row>
    <row r="89" spans="1:7" x14ac:dyDescent="0.25">
      <c r="A89" s="62" t="s">
        <v>232</v>
      </c>
      <c r="B89" s="63">
        <v>162508.43</v>
      </c>
      <c r="C89" s="63">
        <v>0</v>
      </c>
      <c r="D89" s="63">
        <v>0</v>
      </c>
      <c r="E89" s="73" t="s">
        <v>239</v>
      </c>
      <c r="F89" s="73" t="s">
        <v>239</v>
      </c>
      <c r="G89" s="74"/>
    </row>
    <row r="90" spans="1:7" x14ac:dyDescent="0.25">
      <c r="A90" s="34" t="s">
        <v>192</v>
      </c>
      <c r="B90" s="35">
        <v>0</v>
      </c>
      <c r="C90" s="35">
        <v>15000</v>
      </c>
      <c r="D90" s="35">
        <v>0</v>
      </c>
      <c r="E90" s="36" t="str">
        <f t="shared" si="4"/>
        <v>-</v>
      </c>
      <c r="F90" s="36">
        <f t="shared" si="5"/>
        <v>0</v>
      </c>
      <c r="G90" s="74"/>
    </row>
    <row r="91" spans="1:7" x14ac:dyDescent="0.25">
      <c r="A91" s="34" t="s">
        <v>193</v>
      </c>
      <c r="B91" s="35">
        <v>0</v>
      </c>
      <c r="C91" s="35">
        <v>0</v>
      </c>
      <c r="D91" s="35">
        <v>0</v>
      </c>
      <c r="E91" s="36" t="str">
        <f t="shared" si="4"/>
        <v>-</v>
      </c>
      <c r="F91" s="36" t="str">
        <f t="shared" si="5"/>
        <v>-</v>
      </c>
      <c r="G91" s="74"/>
    </row>
    <row r="92" spans="1:7" x14ac:dyDescent="0.25">
      <c r="A92" s="34" t="s">
        <v>195</v>
      </c>
      <c r="B92" s="35">
        <v>0</v>
      </c>
      <c r="C92" s="35">
        <v>10000</v>
      </c>
      <c r="D92" s="35">
        <v>7564.8</v>
      </c>
      <c r="E92" s="36" t="str">
        <f t="shared" si="4"/>
        <v>-</v>
      </c>
      <c r="F92" s="36">
        <f t="shared" si="5"/>
        <v>0.75648000000000004</v>
      </c>
      <c r="G92" s="74"/>
    </row>
    <row r="93" spans="1:7" x14ac:dyDescent="0.25">
      <c r="A93" s="53" t="s">
        <v>197</v>
      </c>
      <c r="B93" s="54">
        <f>SUBTOTAL(9,B94:B94)</f>
        <v>0</v>
      </c>
      <c r="C93" s="54">
        <v>30000</v>
      </c>
      <c r="D93" s="54">
        <f>SUBTOTAL(9,D94:D94)</f>
        <v>0</v>
      </c>
      <c r="E93" s="55" t="str">
        <f t="shared" si="4"/>
        <v>-</v>
      </c>
      <c r="F93" s="55">
        <f t="shared" si="5"/>
        <v>0</v>
      </c>
      <c r="G93" s="74"/>
    </row>
    <row r="94" spans="1:7" x14ac:dyDescent="0.25">
      <c r="A94" s="34" t="s">
        <v>198</v>
      </c>
      <c r="B94" s="35">
        <v>0</v>
      </c>
      <c r="C94" s="35">
        <v>30000</v>
      </c>
      <c r="D94" s="35">
        <v>0</v>
      </c>
      <c r="E94" s="36" t="str">
        <f t="shared" si="4"/>
        <v>-</v>
      </c>
      <c r="F94" s="36">
        <f t="shared" si="5"/>
        <v>0</v>
      </c>
      <c r="G94" s="74"/>
    </row>
    <row r="95" spans="1:7" x14ac:dyDescent="0.25">
      <c r="A95" s="50" t="s">
        <v>202</v>
      </c>
      <c r="B95" s="51">
        <f>B96+B101+B126+B130+B132+B143</f>
        <v>483653.63</v>
      </c>
      <c r="C95" s="51">
        <v>697730</v>
      </c>
      <c r="D95" s="51">
        <f>SUBTOTAL(9,D97:D144)</f>
        <v>717129.11</v>
      </c>
      <c r="E95" s="52">
        <f t="shared" si="4"/>
        <v>1.482732818525522</v>
      </c>
      <c r="F95" s="52">
        <f t="shared" si="5"/>
        <v>1.0278031760136441</v>
      </c>
      <c r="G95" s="74"/>
    </row>
    <row r="96" spans="1:7" x14ac:dyDescent="0.25">
      <c r="A96" s="53" t="s">
        <v>166</v>
      </c>
      <c r="B96" s="54">
        <f>B97+B98+B99+B100</f>
        <v>39855.32</v>
      </c>
      <c r="C96" s="54">
        <v>77795</v>
      </c>
      <c r="D96" s="54">
        <f>SUBTOTAL(9,D97:D100)</f>
        <v>64675.35</v>
      </c>
      <c r="E96" s="55">
        <f t="shared" ref="E96:E128" si="6">IF(B96&lt;&gt;0,D96/B96,"-")</f>
        <v>1.6227532484998239</v>
      </c>
      <c r="F96" s="55">
        <f t="shared" ref="F96:F128" si="7">IF(C96&lt;&gt;0,D96/C96,"-")</f>
        <v>0.83135612828587957</v>
      </c>
      <c r="G96" s="74"/>
    </row>
    <row r="97" spans="1:7" x14ac:dyDescent="0.25">
      <c r="A97" s="34" t="s">
        <v>167</v>
      </c>
      <c r="B97" s="35">
        <v>1856.2</v>
      </c>
      <c r="C97" s="35">
        <v>3000</v>
      </c>
      <c r="D97" s="35">
        <v>2255.37</v>
      </c>
      <c r="E97" s="36">
        <f t="shared" si="6"/>
        <v>1.2150468699493588</v>
      </c>
      <c r="F97" s="36">
        <f t="shared" si="7"/>
        <v>0.75178999999999996</v>
      </c>
      <c r="G97" s="74"/>
    </row>
    <row r="98" spans="1:7" x14ac:dyDescent="0.25">
      <c r="A98" s="34" t="s">
        <v>203</v>
      </c>
      <c r="B98" s="35">
        <v>10121.91</v>
      </c>
      <c r="C98" s="35">
        <v>20200</v>
      </c>
      <c r="D98" s="35">
        <v>13703.28</v>
      </c>
      <c r="E98" s="36">
        <f t="shared" si="6"/>
        <v>1.3538235372572964</v>
      </c>
      <c r="F98" s="36">
        <f t="shared" si="7"/>
        <v>0.67838019801980198</v>
      </c>
      <c r="G98" s="74"/>
    </row>
    <row r="99" spans="1:7" x14ac:dyDescent="0.25">
      <c r="A99" s="34" t="s">
        <v>168</v>
      </c>
      <c r="B99" s="35">
        <v>24970.75</v>
      </c>
      <c r="C99" s="35">
        <v>47095</v>
      </c>
      <c r="D99" s="35">
        <v>44332.95</v>
      </c>
      <c r="E99" s="36">
        <f t="shared" si="6"/>
        <v>1.7753952123985062</v>
      </c>
      <c r="F99" s="36">
        <f t="shared" si="7"/>
        <v>0.94135152351629681</v>
      </c>
      <c r="G99" s="74"/>
    </row>
    <row r="100" spans="1:7" x14ac:dyDescent="0.25">
      <c r="A100" s="34" t="s">
        <v>169</v>
      </c>
      <c r="B100" s="35">
        <v>2906.46</v>
      </c>
      <c r="C100" s="35">
        <v>7500</v>
      </c>
      <c r="D100" s="35">
        <v>4383.75</v>
      </c>
      <c r="E100" s="36">
        <f t="shared" si="6"/>
        <v>1.5082781115171033</v>
      </c>
      <c r="F100" s="36">
        <f t="shared" si="7"/>
        <v>0.58450000000000002</v>
      </c>
      <c r="G100" s="74"/>
    </row>
    <row r="101" spans="1:7" x14ac:dyDescent="0.25">
      <c r="A101" s="53" t="s">
        <v>170</v>
      </c>
      <c r="B101" s="54">
        <f>B102+B103+B104+B105+B106+B107+B108+B109+B110+B111+B112+B113+B114+B115+B116+B117+B118+B119+B120+B121+B122+B123+B124+B125</f>
        <v>251915.27</v>
      </c>
      <c r="C101" s="54">
        <v>447100</v>
      </c>
      <c r="D101" s="54">
        <f>SUBTOTAL(9,D102:D125)</f>
        <v>459388.4599999999</v>
      </c>
      <c r="E101" s="55">
        <f t="shared" si="6"/>
        <v>1.82358322304162</v>
      </c>
      <c r="F101" s="55">
        <f t="shared" si="7"/>
        <v>1.0274848132408856</v>
      </c>
      <c r="G101" s="74"/>
    </row>
    <row r="102" spans="1:7" x14ac:dyDescent="0.25">
      <c r="A102" s="34" t="s">
        <v>171</v>
      </c>
      <c r="B102" s="35">
        <v>7339.32</v>
      </c>
      <c r="C102" s="35">
        <v>20000</v>
      </c>
      <c r="D102" s="35">
        <v>18134.46</v>
      </c>
      <c r="E102" s="36">
        <f t="shared" si="6"/>
        <v>2.4708637857458182</v>
      </c>
      <c r="F102" s="36">
        <f t="shared" si="7"/>
        <v>0.90672299999999995</v>
      </c>
      <c r="G102" s="74"/>
    </row>
    <row r="103" spans="1:7" x14ac:dyDescent="0.25">
      <c r="A103" s="34" t="s">
        <v>173</v>
      </c>
      <c r="B103" s="35">
        <v>5361.52</v>
      </c>
      <c r="C103" s="35">
        <v>15000</v>
      </c>
      <c r="D103" s="35">
        <v>13083.63</v>
      </c>
      <c r="E103" s="36">
        <f t="shared" si="6"/>
        <v>2.4402837255106755</v>
      </c>
      <c r="F103" s="36">
        <f t="shared" si="7"/>
        <v>0.87224199999999996</v>
      </c>
      <c r="G103" s="74"/>
    </row>
    <row r="104" spans="1:7" x14ac:dyDescent="0.25">
      <c r="A104" s="34" t="s">
        <v>204</v>
      </c>
      <c r="B104" s="35">
        <v>3201.4</v>
      </c>
      <c r="C104" s="35">
        <v>4000</v>
      </c>
      <c r="D104" s="35">
        <v>2618</v>
      </c>
      <c r="E104" s="36">
        <f t="shared" si="6"/>
        <v>0.8177672268382582</v>
      </c>
      <c r="F104" s="36">
        <f t="shared" si="7"/>
        <v>0.65449999999999997</v>
      </c>
      <c r="G104" s="74"/>
    </row>
    <row r="105" spans="1:7" x14ac:dyDescent="0.25">
      <c r="A105" s="34" t="s">
        <v>174</v>
      </c>
      <c r="B105" s="35">
        <v>7926.46</v>
      </c>
      <c r="C105" s="35">
        <v>13000</v>
      </c>
      <c r="D105" s="35">
        <v>15753.03</v>
      </c>
      <c r="E105" s="36">
        <f t="shared" si="6"/>
        <v>1.9873979052439552</v>
      </c>
      <c r="F105" s="36">
        <f t="shared" si="7"/>
        <v>1.2117715384615386</v>
      </c>
      <c r="G105" s="74"/>
    </row>
    <row r="106" spans="1:7" x14ac:dyDescent="0.25">
      <c r="A106" s="34" t="s">
        <v>205</v>
      </c>
      <c r="B106" s="35">
        <v>1427.69</v>
      </c>
      <c r="C106" s="35">
        <v>11000</v>
      </c>
      <c r="D106" s="35">
        <v>12264.26</v>
      </c>
      <c r="E106" s="36">
        <f t="shared" si="6"/>
        <v>8.5902822041199425</v>
      </c>
      <c r="F106" s="36">
        <f t="shared" si="7"/>
        <v>1.1149327272727272</v>
      </c>
      <c r="G106" s="74"/>
    </row>
    <row r="107" spans="1:7" x14ac:dyDescent="0.25">
      <c r="A107" s="34" t="s">
        <v>175</v>
      </c>
      <c r="B107" s="35">
        <v>26276.82</v>
      </c>
      <c r="C107" s="35">
        <v>45000</v>
      </c>
      <c r="D107" s="35">
        <v>36579.730000000003</v>
      </c>
      <c r="E107" s="36">
        <f t="shared" si="6"/>
        <v>1.3920912043390337</v>
      </c>
      <c r="F107" s="36">
        <f t="shared" si="7"/>
        <v>0.81288288888888893</v>
      </c>
      <c r="G107" s="74"/>
    </row>
    <row r="108" spans="1:7" x14ac:dyDescent="0.25">
      <c r="A108" s="34" t="s">
        <v>176</v>
      </c>
      <c r="B108" s="35">
        <v>7248.16</v>
      </c>
      <c r="C108" s="35">
        <v>15000</v>
      </c>
      <c r="D108" s="35">
        <v>8301.91</v>
      </c>
      <c r="E108" s="36">
        <f t="shared" si="6"/>
        <v>1.1453817244652436</v>
      </c>
      <c r="F108" s="36">
        <f t="shared" si="7"/>
        <v>0.55346066666666671</v>
      </c>
      <c r="G108" s="74"/>
    </row>
    <row r="109" spans="1:7" x14ac:dyDescent="0.25">
      <c r="A109" s="34" t="s">
        <v>177</v>
      </c>
      <c r="B109" s="35">
        <v>1939.75</v>
      </c>
      <c r="C109" s="35">
        <v>7000</v>
      </c>
      <c r="D109" s="35">
        <v>8675.83</v>
      </c>
      <c r="E109" s="36">
        <f t="shared" si="6"/>
        <v>4.4726536924861451</v>
      </c>
      <c r="F109" s="36">
        <f t="shared" si="7"/>
        <v>1.2394042857142857</v>
      </c>
      <c r="G109" s="74"/>
    </row>
    <row r="110" spans="1:7" x14ac:dyDescent="0.25">
      <c r="A110" s="34" t="s">
        <v>206</v>
      </c>
      <c r="B110" s="35">
        <v>1769.97</v>
      </c>
      <c r="C110" s="35">
        <v>3000</v>
      </c>
      <c r="D110" s="35">
        <v>1434.29</v>
      </c>
      <c r="E110" s="36">
        <f t="shared" si="6"/>
        <v>0.8103470680294016</v>
      </c>
      <c r="F110" s="36">
        <f t="shared" si="7"/>
        <v>0.47809666666666667</v>
      </c>
      <c r="G110" s="74"/>
    </row>
    <row r="111" spans="1:7" x14ac:dyDescent="0.25">
      <c r="A111" s="34" t="s">
        <v>178</v>
      </c>
      <c r="B111" s="35">
        <v>4657.8900000000003</v>
      </c>
      <c r="C111" s="35">
        <v>8000</v>
      </c>
      <c r="D111" s="35">
        <v>8076.37</v>
      </c>
      <c r="E111" s="36">
        <f t="shared" si="6"/>
        <v>1.7339117068028655</v>
      </c>
      <c r="F111" s="36">
        <f t="shared" si="7"/>
        <v>1.0095462500000001</v>
      </c>
      <c r="G111" s="74"/>
    </row>
    <row r="112" spans="1:7" x14ac:dyDescent="0.25">
      <c r="A112" s="34" t="s">
        <v>179</v>
      </c>
      <c r="B112" s="35">
        <v>23987.38</v>
      </c>
      <c r="C112" s="35">
        <v>60000</v>
      </c>
      <c r="D112" s="35">
        <v>48138.63</v>
      </c>
      <c r="E112" s="36">
        <f t="shared" si="6"/>
        <v>2.0068315089017639</v>
      </c>
      <c r="F112" s="36">
        <f t="shared" si="7"/>
        <v>0.80231049999999993</v>
      </c>
      <c r="G112" s="74"/>
    </row>
    <row r="113" spans="1:7" x14ac:dyDescent="0.25">
      <c r="A113" s="34" t="s">
        <v>180</v>
      </c>
      <c r="B113" s="35">
        <v>40947.129999999997</v>
      </c>
      <c r="C113" s="35">
        <v>60000</v>
      </c>
      <c r="D113" s="35">
        <v>71172.41</v>
      </c>
      <c r="E113" s="36">
        <f t="shared" si="6"/>
        <v>1.7381538095588143</v>
      </c>
      <c r="F113" s="36">
        <f t="shared" si="7"/>
        <v>1.1862068333333333</v>
      </c>
      <c r="G113" s="74"/>
    </row>
    <row r="114" spans="1:7" x14ac:dyDescent="0.25">
      <c r="A114" s="34" t="s">
        <v>181</v>
      </c>
      <c r="B114" s="35">
        <v>5122.37</v>
      </c>
      <c r="C114" s="35">
        <v>6000</v>
      </c>
      <c r="D114" s="35">
        <v>4669.5200000000004</v>
      </c>
      <c r="E114" s="36">
        <f t="shared" si="6"/>
        <v>0.91159365684243832</v>
      </c>
      <c r="F114" s="36">
        <f t="shared" si="7"/>
        <v>0.77825333333333335</v>
      </c>
      <c r="G114" s="74"/>
    </row>
    <row r="115" spans="1:7" x14ac:dyDescent="0.25">
      <c r="A115" s="34" t="s">
        <v>207</v>
      </c>
      <c r="B115" s="35">
        <v>323.64999999999998</v>
      </c>
      <c r="C115" s="35">
        <v>5000</v>
      </c>
      <c r="D115" s="35">
        <v>3168.43</v>
      </c>
      <c r="E115" s="36">
        <f t="shared" si="6"/>
        <v>9.7896802101035068</v>
      </c>
      <c r="F115" s="36">
        <f t="shared" si="7"/>
        <v>0.63368599999999997</v>
      </c>
      <c r="G115" s="74"/>
    </row>
    <row r="116" spans="1:7" x14ac:dyDescent="0.25">
      <c r="A116" s="34" t="s">
        <v>182</v>
      </c>
      <c r="B116" s="35">
        <v>10461.82</v>
      </c>
      <c r="C116" s="35">
        <v>20000</v>
      </c>
      <c r="D116" s="35">
        <v>17325.89</v>
      </c>
      <c r="E116" s="36">
        <f t="shared" si="6"/>
        <v>1.6561066812466665</v>
      </c>
      <c r="F116" s="36">
        <f t="shared" si="7"/>
        <v>0.86629449999999997</v>
      </c>
      <c r="G116" s="74"/>
    </row>
    <row r="117" spans="1:7" x14ac:dyDescent="0.25">
      <c r="A117" s="34" t="s">
        <v>183</v>
      </c>
      <c r="B117" s="35">
        <v>23342.95</v>
      </c>
      <c r="C117" s="35">
        <v>40000</v>
      </c>
      <c r="D117" s="35">
        <v>31916.36</v>
      </c>
      <c r="E117" s="36">
        <f t="shared" si="6"/>
        <v>1.3672804851143492</v>
      </c>
      <c r="F117" s="36">
        <f t="shared" si="7"/>
        <v>0.79790899999999998</v>
      </c>
      <c r="G117" s="74"/>
    </row>
    <row r="118" spans="1:7" x14ac:dyDescent="0.25">
      <c r="A118" s="34" t="s">
        <v>184</v>
      </c>
      <c r="B118" s="35">
        <v>63132.5</v>
      </c>
      <c r="C118" s="35">
        <v>90000</v>
      </c>
      <c r="D118" s="35">
        <v>133046.9</v>
      </c>
      <c r="E118" s="36">
        <f t="shared" si="6"/>
        <v>2.1074232764424026</v>
      </c>
      <c r="F118" s="36">
        <f t="shared" si="7"/>
        <v>1.4782988888888888</v>
      </c>
      <c r="G118" s="74"/>
    </row>
    <row r="119" spans="1:7" x14ac:dyDescent="0.25">
      <c r="A119" s="34" t="s">
        <v>189</v>
      </c>
      <c r="B119" s="35">
        <v>0.16</v>
      </c>
      <c r="C119" s="35">
        <v>1000</v>
      </c>
      <c r="D119" s="35">
        <v>556.95000000000005</v>
      </c>
      <c r="E119" s="36">
        <f t="shared" si="6"/>
        <v>3480.9375</v>
      </c>
      <c r="F119" s="36">
        <f t="shared" si="7"/>
        <v>0.55695000000000006</v>
      </c>
      <c r="G119" s="74"/>
    </row>
    <row r="120" spans="1:7" x14ac:dyDescent="0.25">
      <c r="A120" s="34" t="s">
        <v>208</v>
      </c>
      <c r="B120" s="35">
        <v>3994.03</v>
      </c>
      <c r="C120" s="35">
        <v>5000</v>
      </c>
      <c r="D120" s="35">
        <v>2975.74</v>
      </c>
      <c r="E120" s="36">
        <f t="shared" si="6"/>
        <v>0.74504698262156255</v>
      </c>
      <c r="F120" s="36">
        <f t="shared" si="7"/>
        <v>0.59514800000000001</v>
      </c>
      <c r="G120" s="74"/>
    </row>
    <row r="121" spans="1:7" x14ac:dyDescent="0.25">
      <c r="A121" s="34" t="s">
        <v>185</v>
      </c>
      <c r="B121" s="35">
        <v>1926.39</v>
      </c>
      <c r="C121" s="35">
        <v>4600</v>
      </c>
      <c r="D121" s="35">
        <v>2940.93</v>
      </c>
      <c r="E121" s="36">
        <f t="shared" si="6"/>
        <v>1.5266534813822745</v>
      </c>
      <c r="F121" s="36">
        <f t="shared" si="7"/>
        <v>0.63933260869565212</v>
      </c>
      <c r="G121" s="74"/>
    </row>
    <row r="122" spans="1:7" x14ac:dyDescent="0.25">
      <c r="A122" s="34" t="s">
        <v>209</v>
      </c>
      <c r="B122" s="35">
        <v>7675.33</v>
      </c>
      <c r="C122" s="35">
        <v>4500</v>
      </c>
      <c r="D122" s="35">
        <v>4463.59</v>
      </c>
      <c r="E122" s="36">
        <f t="shared" si="6"/>
        <v>0.5815502395336748</v>
      </c>
      <c r="F122" s="36">
        <f t="shared" si="7"/>
        <v>0.99190888888888895</v>
      </c>
      <c r="G122" s="74"/>
    </row>
    <row r="123" spans="1:7" x14ac:dyDescent="0.25">
      <c r="A123" s="34" t="s">
        <v>210</v>
      </c>
      <c r="B123" s="35">
        <v>1723.71</v>
      </c>
      <c r="C123" s="35">
        <v>3000</v>
      </c>
      <c r="D123" s="35">
        <v>2742</v>
      </c>
      <c r="E123" s="36">
        <f t="shared" si="6"/>
        <v>1.5907548253476513</v>
      </c>
      <c r="F123" s="36">
        <f t="shared" si="7"/>
        <v>0.91400000000000003</v>
      </c>
      <c r="G123" s="74"/>
    </row>
    <row r="124" spans="1:7" x14ac:dyDescent="0.25">
      <c r="A124" s="34" t="s">
        <v>211</v>
      </c>
      <c r="B124" s="35">
        <v>561.54999999999995</v>
      </c>
      <c r="C124" s="35">
        <v>1000</v>
      </c>
      <c r="D124" s="35">
        <v>459.94</v>
      </c>
      <c r="E124" s="36">
        <f t="shared" si="6"/>
        <v>0.81905440299171939</v>
      </c>
      <c r="F124" s="36">
        <f t="shared" si="7"/>
        <v>0.45994000000000002</v>
      </c>
      <c r="G124" s="74"/>
    </row>
    <row r="125" spans="1:7" x14ac:dyDescent="0.25">
      <c r="A125" s="34" t="s">
        <v>201</v>
      </c>
      <c r="B125" s="35">
        <v>1567.32</v>
      </c>
      <c r="C125" s="35">
        <v>6000</v>
      </c>
      <c r="D125" s="35">
        <v>10889.66</v>
      </c>
      <c r="E125" s="36">
        <f t="shared" si="6"/>
        <v>6.9479493657963918</v>
      </c>
      <c r="F125" s="36">
        <f t="shared" si="7"/>
        <v>1.8149433333333334</v>
      </c>
      <c r="G125" s="74"/>
    </row>
    <row r="126" spans="1:7" x14ac:dyDescent="0.25">
      <c r="A126" s="53" t="s">
        <v>186</v>
      </c>
      <c r="B126" s="54">
        <f>SUBTOTAL(9,B127:B129)</f>
        <v>4125.76</v>
      </c>
      <c r="C126" s="54">
        <v>9010</v>
      </c>
      <c r="D126" s="54">
        <f>SUBTOTAL(9,D127:D129)</f>
        <v>8200.9500000000007</v>
      </c>
      <c r="E126" s="55">
        <f t="shared" si="6"/>
        <v>1.9877428643449935</v>
      </c>
      <c r="F126" s="55">
        <f t="shared" si="7"/>
        <v>0.91020532741398452</v>
      </c>
      <c r="G126" s="74"/>
    </row>
    <row r="127" spans="1:7" x14ac:dyDescent="0.25">
      <c r="A127" s="34" t="s">
        <v>187</v>
      </c>
      <c r="B127" s="35">
        <v>4120.88</v>
      </c>
      <c r="C127" s="35">
        <v>9000</v>
      </c>
      <c r="D127" s="35">
        <v>8200.9500000000007</v>
      </c>
      <c r="E127" s="36">
        <f t="shared" si="6"/>
        <v>1.9900967754460213</v>
      </c>
      <c r="F127" s="36">
        <f t="shared" si="7"/>
        <v>0.91121666666666679</v>
      </c>
      <c r="G127" s="74"/>
    </row>
    <row r="128" spans="1:7" x14ac:dyDescent="0.25">
      <c r="A128" s="34" t="s">
        <v>233</v>
      </c>
      <c r="B128" s="35">
        <v>4.88</v>
      </c>
      <c r="C128" s="35">
        <v>0</v>
      </c>
      <c r="D128" s="35">
        <v>0</v>
      </c>
      <c r="E128" s="36">
        <f t="shared" si="6"/>
        <v>0</v>
      </c>
      <c r="F128" s="36" t="str">
        <f t="shared" si="7"/>
        <v>-</v>
      </c>
      <c r="G128" s="74"/>
    </row>
    <row r="129" spans="1:7" x14ac:dyDescent="0.25">
      <c r="A129" s="34" t="s">
        <v>212</v>
      </c>
      <c r="B129" s="35">
        <v>0</v>
      </c>
      <c r="C129" s="35">
        <v>10</v>
      </c>
      <c r="D129" s="35">
        <v>0</v>
      </c>
      <c r="E129" s="36" t="str">
        <f t="shared" ref="E129:E162" si="8">IF(B129&lt;&gt;0,D129/B129,"-")</f>
        <v>-</v>
      </c>
      <c r="F129" s="36">
        <f t="shared" ref="F129:F162" si="9">IF(C129&lt;&gt;0,D129/C129,"-")</f>
        <v>0</v>
      </c>
      <c r="G129" s="74"/>
    </row>
    <row r="130" spans="1:7" x14ac:dyDescent="0.25">
      <c r="A130" s="53" t="s">
        <v>213</v>
      </c>
      <c r="B130" s="54">
        <f>SUBTOTAL(9,B131:B131)</f>
        <v>4050.76</v>
      </c>
      <c r="C130" s="54">
        <v>5000</v>
      </c>
      <c r="D130" s="54">
        <f>SUBTOTAL(9,D131:D131)</f>
        <v>3479.25</v>
      </c>
      <c r="E130" s="55">
        <f t="shared" si="8"/>
        <v>0.85891289535790805</v>
      </c>
      <c r="F130" s="55">
        <f t="shared" si="9"/>
        <v>0.69584999999999997</v>
      </c>
      <c r="G130" s="74"/>
    </row>
    <row r="131" spans="1:7" x14ac:dyDescent="0.25">
      <c r="A131" s="34" t="s">
        <v>214</v>
      </c>
      <c r="B131" s="35">
        <v>4050.76</v>
      </c>
      <c r="C131" s="35">
        <v>5000</v>
      </c>
      <c r="D131" s="35">
        <v>3479.25</v>
      </c>
      <c r="E131" s="36">
        <f t="shared" si="8"/>
        <v>0.85891289535790805</v>
      </c>
      <c r="F131" s="36">
        <f t="shared" si="9"/>
        <v>0.69584999999999997</v>
      </c>
      <c r="G131" s="74"/>
    </row>
    <row r="132" spans="1:7" x14ac:dyDescent="0.25">
      <c r="A132" s="53" t="s">
        <v>190</v>
      </c>
      <c r="B132" s="54">
        <f>B133+B134+B135+B136+B137+B138+B139+B140+B141+B142</f>
        <v>150457.95000000001</v>
      </c>
      <c r="C132" s="54">
        <v>148825</v>
      </c>
      <c r="D132" s="54">
        <f>SUBTOTAL(9,D133:D141)</f>
        <v>130472.21</v>
      </c>
      <c r="E132" s="55">
        <f t="shared" si="8"/>
        <v>0.8671672716529768</v>
      </c>
      <c r="F132" s="55">
        <f t="shared" si="9"/>
        <v>0.87668207626406858</v>
      </c>
      <c r="G132" s="74"/>
    </row>
    <row r="133" spans="1:7" x14ac:dyDescent="0.25">
      <c r="A133" s="34" t="s">
        <v>191</v>
      </c>
      <c r="B133" s="35">
        <v>123428.85</v>
      </c>
      <c r="C133" s="35">
        <v>625</v>
      </c>
      <c r="D133" s="35">
        <v>73</v>
      </c>
      <c r="E133" s="36">
        <f t="shared" si="8"/>
        <v>5.9143385035184237E-4</v>
      </c>
      <c r="F133" s="36">
        <f t="shared" si="9"/>
        <v>0.1168</v>
      </c>
      <c r="G133" s="74"/>
    </row>
    <row r="134" spans="1:7" x14ac:dyDescent="0.25">
      <c r="A134" s="34" t="s">
        <v>192</v>
      </c>
      <c r="B134" s="35">
        <v>15678.03</v>
      </c>
      <c r="C134" s="35">
        <v>65000</v>
      </c>
      <c r="D134" s="35">
        <v>42693.75</v>
      </c>
      <c r="E134" s="36">
        <f t="shared" si="8"/>
        <v>2.72315782021083</v>
      </c>
      <c r="F134" s="36">
        <f t="shared" si="9"/>
        <v>0.65682692307692303</v>
      </c>
      <c r="G134" s="74"/>
    </row>
    <row r="135" spans="1:7" x14ac:dyDescent="0.25">
      <c r="A135" s="34" t="s">
        <v>215</v>
      </c>
      <c r="B135" s="35">
        <v>0</v>
      </c>
      <c r="C135" s="35">
        <v>2800</v>
      </c>
      <c r="D135" s="35">
        <v>2789.64</v>
      </c>
      <c r="E135" s="36" t="str">
        <f t="shared" si="8"/>
        <v>-</v>
      </c>
      <c r="F135" s="36">
        <f t="shared" si="9"/>
        <v>0.99629999999999996</v>
      </c>
      <c r="G135" s="74"/>
    </row>
    <row r="136" spans="1:7" x14ac:dyDescent="0.25">
      <c r="A136" s="34" t="s">
        <v>193</v>
      </c>
      <c r="B136" s="35">
        <v>484.43</v>
      </c>
      <c r="C136" s="35">
        <v>15000</v>
      </c>
      <c r="D136" s="35">
        <v>9546.02</v>
      </c>
      <c r="E136" s="36">
        <f t="shared" si="8"/>
        <v>19.705674710484487</v>
      </c>
      <c r="F136" s="36">
        <f t="shared" si="9"/>
        <v>0.63640133333333337</v>
      </c>
      <c r="G136" s="74"/>
    </row>
    <row r="137" spans="1:7" x14ac:dyDescent="0.25">
      <c r="A137" s="34" t="s">
        <v>194</v>
      </c>
      <c r="B137" s="35">
        <v>2562.54</v>
      </c>
      <c r="C137" s="35">
        <v>25000</v>
      </c>
      <c r="D137" s="35">
        <v>8533.59</v>
      </c>
      <c r="E137" s="36">
        <f t="shared" si="8"/>
        <v>3.3301294809056641</v>
      </c>
      <c r="F137" s="36">
        <f t="shared" si="9"/>
        <v>0.34134360000000002</v>
      </c>
      <c r="G137" s="74"/>
    </row>
    <row r="138" spans="1:7" x14ac:dyDescent="0.25">
      <c r="A138" s="34" t="s">
        <v>195</v>
      </c>
      <c r="B138" s="35">
        <v>0</v>
      </c>
      <c r="C138" s="35">
        <v>40000</v>
      </c>
      <c r="D138" s="35">
        <v>62745.75</v>
      </c>
      <c r="E138" s="36" t="str">
        <f t="shared" si="8"/>
        <v>-</v>
      </c>
      <c r="F138" s="36">
        <f t="shared" si="9"/>
        <v>1.5686437499999999</v>
      </c>
      <c r="G138" s="74"/>
    </row>
    <row r="139" spans="1:7" x14ac:dyDescent="0.25">
      <c r="A139" s="34" t="s">
        <v>216</v>
      </c>
      <c r="B139" s="35">
        <v>79.849999999999994</v>
      </c>
      <c r="C139" s="35">
        <v>400</v>
      </c>
      <c r="D139" s="35">
        <v>151.96</v>
      </c>
      <c r="E139" s="36">
        <f t="shared" si="8"/>
        <v>1.903068252974327</v>
      </c>
      <c r="F139" s="36">
        <f t="shared" si="9"/>
        <v>0.37990000000000002</v>
      </c>
      <c r="G139" s="74"/>
    </row>
    <row r="140" spans="1:7" x14ac:dyDescent="0.25">
      <c r="A140" s="34" t="s">
        <v>196</v>
      </c>
      <c r="B140" s="35">
        <v>0</v>
      </c>
      <c r="C140" s="35">
        <v>0</v>
      </c>
      <c r="D140" s="35">
        <v>3862.5</v>
      </c>
      <c r="E140" s="36" t="str">
        <f t="shared" si="8"/>
        <v>-</v>
      </c>
      <c r="F140" s="36" t="str">
        <f t="shared" si="9"/>
        <v>-</v>
      </c>
      <c r="G140" s="74"/>
    </row>
    <row r="141" spans="1:7" x14ac:dyDescent="0.25">
      <c r="A141" s="34" t="s">
        <v>217</v>
      </c>
      <c r="B141" s="35">
        <v>0</v>
      </c>
      <c r="C141" s="35">
        <v>0</v>
      </c>
      <c r="D141" s="35">
        <v>76</v>
      </c>
      <c r="E141" s="36" t="str">
        <f t="shared" si="8"/>
        <v>-</v>
      </c>
      <c r="F141" s="36" t="str">
        <f t="shared" si="9"/>
        <v>-</v>
      </c>
      <c r="G141" s="74"/>
    </row>
    <row r="142" spans="1:7" x14ac:dyDescent="0.25">
      <c r="A142" s="34" t="s">
        <v>234</v>
      </c>
      <c r="B142" s="35">
        <v>8224.25</v>
      </c>
      <c r="C142" s="35">
        <v>0</v>
      </c>
      <c r="D142" s="35">
        <v>0</v>
      </c>
      <c r="E142" s="36">
        <f t="shared" si="8"/>
        <v>0</v>
      </c>
      <c r="F142" s="36" t="str">
        <f t="shared" si="9"/>
        <v>-</v>
      </c>
      <c r="G142" s="74"/>
    </row>
    <row r="143" spans="1:7" x14ac:dyDescent="0.25">
      <c r="A143" s="53" t="s">
        <v>197</v>
      </c>
      <c r="B143" s="54">
        <f>SUBTOTAL(9,B144:B144)</f>
        <v>33248.57</v>
      </c>
      <c r="C143" s="54">
        <v>10000</v>
      </c>
      <c r="D143" s="54">
        <f>SUBTOTAL(9,D144:D144)</f>
        <v>50912.89</v>
      </c>
      <c r="E143" s="55">
        <f t="shared" si="8"/>
        <v>1.5312805934210103</v>
      </c>
      <c r="F143" s="55">
        <f t="shared" si="9"/>
        <v>5.0912889999999997</v>
      </c>
      <c r="G143" s="74"/>
    </row>
    <row r="144" spans="1:7" x14ac:dyDescent="0.25">
      <c r="A144" s="34" t="s">
        <v>198</v>
      </c>
      <c r="B144" s="35">
        <v>33248.57</v>
      </c>
      <c r="C144" s="35">
        <v>10000</v>
      </c>
      <c r="D144" s="35">
        <v>50912.89</v>
      </c>
      <c r="E144" s="36">
        <f t="shared" si="8"/>
        <v>1.5312805934210103</v>
      </c>
      <c r="F144" s="36">
        <f t="shared" si="9"/>
        <v>5.0912889999999997</v>
      </c>
      <c r="G144" s="74"/>
    </row>
    <row r="145" spans="1:8" x14ac:dyDescent="0.25">
      <c r="A145" s="50" t="s">
        <v>218</v>
      </c>
      <c r="B145" s="51">
        <f>SUBTOTAL(9,B147:B151)</f>
        <v>0</v>
      </c>
      <c r="C145" s="51">
        <v>7166</v>
      </c>
      <c r="D145" s="51">
        <f>SUBTOTAL(9,D147:D151)</f>
        <v>0</v>
      </c>
      <c r="E145" s="52" t="str">
        <f t="shared" si="8"/>
        <v>-</v>
      </c>
      <c r="F145" s="52" t="s">
        <v>239</v>
      </c>
      <c r="G145" s="74"/>
    </row>
    <row r="146" spans="1:8" x14ac:dyDescent="0.25">
      <c r="A146" s="53" t="s">
        <v>170</v>
      </c>
      <c r="B146" s="54">
        <f>SUBTOTAL(9,B147:B151)</f>
        <v>0</v>
      </c>
      <c r="C146" s="54">
        <v>7166</v>
      </c>
      <c r="D146" s="54">
        <f>SUBTOTAL(9,D147:D151)</f>
        <v>0</v>
      </c>
      <c r="E146" s="55" t="str">
        <f t="shared" si="8"/>
        <v>-</v>
      </c>
      <c r="F146" s="55" t="s">
        <v>239</v>
      </c>
      <c r="G146" s="74"/>
    </row>
    <row r="147" spans="1:8" x14ac:dyDescent="0.25">
      <c r="A147" s="34" t="s">
        <v>174</v>
      </c>
      <c r="B147" s="35">
        <v>0</v>
      </c>
      <c r="C147" s="35">
        <v>400</v>
      </c>
      <c r="D147" s="35">
        <v>0</v>
      </c>
      <c r="E147" s="36" t="str">
        <f t="shared" si="8"/>
        <v>-</v>
      </c>
      <c r="F147" s="36" t="s">
        <v>239</v>
      </c>
      <c r="G147" s="74"/>
    </row>
    <row r="148" spans="1:8" x14ac:dyDescent="0.25">
      <c r="A148" s="34" t="s">
        <v>178</v>
      </c>
      <c r="B148" s="35">
        <v>0</v>
      </c>
      <c r="C148" s="35">
        <v>690</v>
      </c>
      <c r="D148" s="35">
        <v>0</v>
      </c>
      <c r="E148" s="36" t="str">
        <f t="shared" si="8"/>
        <v>-</v>
      </c>
      <c r="F148" s="36" t="s">
        <v>239</v>
      </c>
      <c r="G148" s="74"/>
    </row>
    <row r="149" spans="1:8" x14ac:dyDescent="0.25">
      <c r="A149" s="34" t="s">
        <v>180</v>
      </c>
      <c r="B149" s="35">
        <v>0</v>
      </c>
      <c r="C149" s="35">
        <v>2000</v>
      </c>
      <c r="D149" s="35">
        <v>0</v>
      </c>
      <c r="E149" s="36" t="str">
        <f t="shared" si="8"/>
        <v>-</v>
      </c>
      <c r="F149" s="36" t="s">
        <v>239</v>
      </c>
      <c r="G149" s="74"/>
      <c r="H149" s="67"/>
    </row>
    <row r="150" spans="1:8" x14ac:dyDescent="0.25">
      <c r="A150" s="34" t="s">
        <v>182</v>
      </c>
      <c r="B150" s="35">
        <v>0</v>
      </c>
      <c r="C150" s="35">
        <v>3576</v>
      </c>
      <c r="D150" s="35">
        <v>0</v>
      </c>
      <c r="E150" s="36" t="str">
        <f t="shared" si="8"/>
        <v>-</v>
      </c>
      <c r="F150" s="36" t="s">
        <v>239</v>
      </c>
      <c r="G150" s="74"/>
    </row>
    <row r="151" spans="1:8" x14ac:dyDescent="0.25">
      <c r="A151" s="34" t="s">
        <v>184</v>
      </c>
      <c r="B151" s="35">
        <v>0</v>
      </c>
      <c r="C151" s="35">
        <v>500</v>
      </c>
      <c r="D151" s="35">
        <v>0</v>
      </c>
      <c r="E151" s="36" t="str">
        <f t="shared" si="8"/>
        <v>-</v>
      </c>
      <c r="F151" s="36" t="s">
        <v>239</v>
      </c>
      <c r="G151" s="74"/>
    </row>
    <row r="152" spans="1:8" x14ac:dyDescent="0.25">
      <c r="A152" s="50" t="s">
        <v>219</v>
      </c>
      <c r="B152" s="51">
        <f>B153+B156+B164+B166</f>
        <v>102691.62</v>
      </c>
      <c r="C152" s="51">
        <v>237861.46</v>
      </c>
      <c r="D152" s="51">
        <f>SUBTOTAL(9,D154:D167)</f>
        <v>244541.03999999998</v>
      </c>
      <c r="E152" s="52">
        <f t="shared" si="8"/>
        <v>2.3813144636339363</v>
      </c>
      <c r="F152" s="52">
        <f t="shared" si="9"/>
        <v>1.0280818086292751</v>
      </c>
      <c r="G152" s="74"/>
    </row>
    <row r="153" spans="1:8" x14ac:dyDescent="0.25">
      <c r="A153" s="53" t="s">
        <v>166</v>
      </c>
      <c r="B153" s="54">
        <f>B154+B155</f>
        <v>5836.79</v>
      </c>
      <c r="C153" s="54">
        <v>21954.46</v>
      </c>
      <c r="D153" s="54">
        <f>SUBTOTAL(9,D154:D154)</f>
        <v>20031.71</v>
      </c>
      <c r="E153" s="55">
        <f t="shared" si="8"/>
        <v>3.4319737389900955</v>
      </c>
      <c r="F153" s="55">
        <f t="shared" si="9"/>
        <v>0.91242098416449324</v>
      </c>
      <c r="G153" s="74"/>
    </row>
    <row r="154" spans="1:8" x14ac:dyDescent="0.25">
      <c r="A154" s="34" t="s">
        <v>167</v>
      </c>
      <c r="B154" s="35">
        <v>4907.95</v>
      </c>
      <c r="C154" s="35">
        <v>21954.46</v>
      </c>
      <c r="D154" s="35">
        <v>20031.71</v>
      </c>
      <c r="E154" s="36">
        <f t="shared" si="8"/>
        <v>4.0814820851883171</v>
      </c>
      <c r="F154" s="36">
        <f t="shared" si="9"/>
        <v>0.91242098416449324</v>
      </c>
      <c r="G154" s="74"/>
    </row>
    <row r="155" spans="1:8" x14ac:dyDescent="0.25">
      <c r="A155" s="34" t="s">
        <v>235</v>
      </c>
      <c r="B155" s="35">
        <v>928.84</v>
      </c>
      <c r="C155" s="35">
        <v>0</v>
      </c>
      <c r="D155" s="75" t="s">
        <v>239</v>
      </c>
      <c r="E155" s="36" t="s">
        <v>239</v>
      </c>
      <c r="F155" s="36" t="s">
        <v>239</v>
      </c>
      <c r="G155" s="74"/>
    </row>
    <row r="156" spans="1:8" x14ac:dyDescent="0.25">
      <c r="A156" s="53" t="s">
        <v>170</v>
      </c>
      <c r="B156" s="54">
        <f>SUBTOTAL(9,B157:B163)</f>
        <v>792.67</v>
      </c>
      <c r="C156" s="54">
        <v>6232</v>
      </c>
      <c r="D156" s="54">
        <f>SUBTOTAL(9,D157:D163)</f>
        <v>5522.4</v>
      </c>
      <c r="E156" s="55">
        <f t="shared" si="8"/>
        <v>6.9668336129789195</v>
      </c>
      <c r="F156" s="55">
        <f t="shared" si="9"/>
        <v>0.88613607188703458</v>
      </c>
      <c r="G156" s="74"/>
    </row>
    <row r="157" spans="1:8" x14ac:dyDescent="0.25">
      <c r="A157" s="34" t="s">
        <v>172</v>
      </c>
      <c r="B157" s="35">
        <v>792.67</v>
      </c>
      <c r="C157" s="35">
        <v>2232</v>
      </c>
      <c r="D157" s="35">
        <v>1222.4000000000001</v>
      </c>
      <c r="E157" s="36">
        <f t="shared" si="8"/>
        <v>1.5421297639623048</v>
      </c>
      <c r="F157" s="36">
        <f t="shared" si="9"/>
        <v>0.54767025089605736</v>
      </c>
      <c r="G157" s="74"/>
    </row>
    <row r="158" spans="1:8" x14ac:dyDescent="0.25">
      <c r="A158" s="34" t="s">
        <v>174</v>
      </c>
      <c r="B158" s="35">
        <v>0</v>
      </c>
      <c r="C158" s="35">
        <v>0</v>
      </c>
      <c r="D158" s="35">
        <v>0</v>
      </c>
      <c r="E158" s="36" t="str">
        <f t="shared" si="8"/>
        <v>-</v>
      </c>
      <c r="F158" s="36" t="str">
        <f t="shared" si="9"/>
        <v>-</v>
      </c>
      <c r="G158" s="74"/>
    </row>
    <row r="159" spans="1:8" x14ac:dyDescent="0.25">
      <c r="A159" s="34" t="s">
        <v>178</v>
      </c>
      <c r="B159" s="35">
        <v>0</v>
      </c>
      <c r="C159" s="35">
        <v>0</v>
      </c>
      <c r="D159" s="35">
        <v>0</v>
      </c>
      <c r="E159" s="36" t="str">
        <f t="shared" si="8"/>
        <v>-</v>
      </c>
      <c r="F159" s="36" t="str">
        <f t="shared" si="9"/>
        <v>-</v>
      </c>
      <c r="G159" s="74"/>
    </row>
    <row r="160" spans="1:8" x14ac:dyDescent="0.25">
      <c r="A160" s="34" t="s">
        <v>180</v>
      </c>
      <c r="B160" s="35">
        <v>0</v>
      </c>
      <c r="C160" s="35">
        <v>84</v>
      </c>
      <c r="D160" s="35">
        <v>166.01</v>
      </c>
      <c r="E160" s="36" t="str">
        <f t="shared" si="8"/>
        <v>-</v>
      </c>
      <c r="F160" s="36">
        <f t="shared" si="9"/>
        <v>1.9763095238095236</v>
      </c>
      <c r="G160" s="74"/>
    </row>
    <row r="161" spans="1:7" x14ac:dyDescent="0.25">
      <c r="A161" s="34" t="s">
        <v>182</v>
      </c>
      <c r="B161" s="35">
        <v>0</v>
      </c>
      <c r="C161" s="35">
        <v>3916</v>
      </c>
      <c r="D161" s="35">
        <v>2500</v>
      </c>
      <c r="E161" s="36" t="str">
        <f t="shared" si="8"/>
        <v>-</v>
      </c>
      <c r="F161" s="36">
        <f t="shared" si="9"/>
        <v>0.63840653728294183</v>
      </c>
      <c r="G161" s="74"/>
    </row>
    <row r="162" spans="1:7" x14ac:dyDescent="0.25">
      <c r="A162" s="34" t="s">
        <v>184</v>
      </c>
      <c r="B162" s="35">
        <v>0</v>
      </c>
      <c r="C162" s="35">
        <v>0</v>
      </c>
      <c r="D162" s="35">
        <v>1350</v>
      </c>
      <c r="E162" s="36" t="str">
        <f t="shared" si="8"/>
        <v>-</v>
      </c>
      <c r="F162" s="36" t="str">
        <f t="shared" si="9"/>
        <v>-</v>
      </c>
      <c r="G162" s="74"/>
    </row>
    <row r="163" spans="1:7" x14ac:dyDescent="0.25">
      <c r="A163" s="34" t="s">
        <v>189</v>
      </c>
      <c r="B163" s="35">
        <v>0</v>
      </c>
      <c r="C163" s="35">
        <v>0</v>
      </c>
      <c r="D163" s="35">
        <v>283.99</v>
      </c>
      <c r="E163" s="36" t="str">
        <f t="shared" ref="E163:E175" si="10">IF(B163&lt;&gt;0,D163/B163,"-")</f>
        <v>-</v>
      </c>
      <c r="F163" s="36" t="str">
        <f t="shared" ref="F163:F175" si="11">IF(C163&lt;&gt;0,D163/C163,"-")</f>
        <v>-</v>
      </c>
      <c r="G163" s="74"/>
    </row>
    <row r="164" spans="1:7" x14ac:dyDescent="0.25">
      <c r="A164" s="64" t="s">
        <v>236</v>
      </c>
      <c r="B164" s="65">
        <v>58952.15</v>
      </c>
      <c r="C164" s="65">
        <v>0</v>
      </c>
      <c r="D164" s="65">
        <v>0</v>
      </c>
      <c r="E164" s="76" t="s">
        <v>239</v>
      </c>
      <c r="F164" s="66" t="str">
        <f t="shared" si="11"/>
        <v>-</v>
      </c>
      <c r="G164" s="74"/>
    </row>
    <row r="165" spans="1:7" x14ac:dyDescent="0.25">
      <c r="A165" s="34" t="s">
        <v>232</v>
      </c>
      <c r="B165" s="35">
        <v>58952.15</v>
      </c>
      <c r="C165" s="35">
        <v>0</v>
      </c>
      <c r="D165" s="35">
        <v>0</v>
      </c>
      <c r="E165" s="36" t="s">
        <v>239</v>
      </c>
      <c r="F165" s="36" t="s">
        <v>239</v>
      </c>
      <c r="G165" s="74"/>
    </row>
    <row r="166" spans="1:7" x14ac:dyDescent="0.25">
      <c r="A166" s="53" t="s">
        <v>197</v>
      </c>
      <c r="B166" s="54">
        <f>SUBTOTAL(9,B167:B167)</f>
        <v>37110.01</v>
      </c>
      <c r="C166" s="54">
        <v>209675</v>
      </c>
      <c r="D166" s="54">
        <f>SUBTOTAL(9,D167:D167)</f>
        <v>218986.93</v>
      </c>
      <c r="E166" s="55">
        <f t="shared" si="10"/>
        <v>5.9010205063269989</v>
      </c>
      <c r="F166" s="55">
        <f t="shared" si="11"/>
        <v>1.0444112555144867</v>
      </c>
      <c r="G166" s="74"/>
    </row>
    <row r="167" spans="1:7" x14ac:dyDescent="0.25">
      <c r="A167" s="34" t="s">
        <v>198</v>
      </c>
      <c r="B167" s="35">
        <v>37110.01</v>
      </c>
      <c r="C167" s="35">
        <v>209675</v>
      </c>
      <c r="D167" s="35">
        <v>218986.93</v>
      </c>
      <c r="E167" s="36">
        <f t="shared" si="10"/>
        <v>5.9010205063269989</v>
      </c>
      <c r="F167" s="36">
        <f t="shared" si="11"/>
        <v>1.0444112555144867</v>
      </c>
      <c r="G167" s="74"/>
    </row>
    <row r="168" spans="1:7" x14ac:dyDescent="0.25">
      <c r="A168" s="50" t="s">
        <v>220</v>
      </c>
      <c r="B168" s="51">
        <f>SUBTOTAL(9,B170:B172)</f>
        <v>0</v>
      </c>
      <c r="C168" s="51">
        <v>7300</v>
      </c>
      <c r="D168" s="51">
        <f>SUBTOTAL(9,D170:D172)</f>
        <v>7000</v>
      </c>
      <c r="E168" s="52" t="str">
        <f t="shared" si="10"/>
        <v>-</v>
      </c>
      <c r="F168" s="52">
        <f t="shared" si="11"/>
        <v>0.95890410958904104</v>
      </c>
      <c r="G168" s="74"/>
    </row>
    <row r="169" spans="1:7" x14ac:dyDescent="0.25">
      <c r="A169" s="53" t="s">
        <v>170</v>
      </c>
      <c r="B169" s="54">
        <f>SUBTOTAL(9,B170:B172)</f>
        <v>0</v>
      </c>
      <c r="C169" s="54">
        <v>7300</v>
      </c>
      <c r="D169" s="54">
        <f>SUBTOTAL(9,D170:D172)</f>
        <v>7000</v>
      </c>
      <c r="E169" s="55" t="str">
        <f t="shared" si="10"/>
        <v>-</v>
      </c>
      <c r="F169" s="55">
        <f t="shared" si="11"/>
        <v>0.95890410958904104</v>
      </c>
      <c r="G169" s="74"/>
    </row>
    <row r="170" spans="1:7" x14ac:dyDescent="0.25">
      <c r="A170" s="34" t="s">
        <v>180</v>
      </c>
      <c r="B170" s="35">
        <v>0</v>
      </c>
      <c r="C170" s="35">
        <v>775</v>
      </c>
      <c r="D170" s="35">
        <v>775</v>
      </c>
      <c r="E170" s="36" t="str">
        <f t="shared" si="10"/>
        <v>-</v>
      </c>
      <c r="F170" s="36">
        <f t="shared" si="11"/>
        <v>1</v>
      </c>
      <c r="G170" s="74"/>
    </row>
    <row r="171" spans="1:7" x14ac:dyDescent="0.25">
      <c r="A171" s="34" t="s">
        <v>182</v>
      </c>
      <c r="B171" s="35">
        <v>0</v>
      </c>
      <c r="C171" s="35">
        <v>231</v>
      </c>
      <c r="D171" s="35">
        <v>446.44</v>
      </c>
      <c r="E171" s="36" t="str">
        <f t="shared" si="10"/>
        <v>-</v>
      </c>
      <c r="F171" s="36">
        <f t="shared" si="11"/>
        <v>1.9326406926406927</v>
      </c>
      <c r="G171" s="74"/>
    </row>
    <row r="172" spans="1:7" x14ac:dyDescent="0.25">
      <c r="A172" s="34" t="s">
        <v>184</v>
      </c>
      <c r="B172" s="35">
        <v>0</v>
      </c>
      <c r="C172" s="35">
        <v>6294</v>
      </c>
      <c r="D172" s="35">
        <v>5778.56</v>
      </c>
      <c r="E172" s="36" t="str">
        <f t="shared" si="10"/>
        <v>-</v>
      </c>
      <c r="F172" s="36">
        <f t="shared" si="11"/>
        <v>0.91810613282491271</v>
      </c>
      <c r="G172" s="74"/>
    </row>
    <row r="173" spans="1:7" x14ac:dyDescent="0.25">
      <c r="A173" s="50" t="s">
        <v>221</v>
      </c>
      <c r="B173" s="51">
        <f>SUBTOTAL(9,B175:B175)</f>
        <v>0</v>
      </c>
      <c r="C173" s="51">
        <v>0</v>
      </c>
      <c r="D173" s="51">
        <f>SUBTOTAL(9,D175:D175)</f>
        <v>300</v>
      </c>
      <c r="E173" s="52" t="str">
        <f t="shared" si="10"/>
        <v>-</v>
      </c>
      <c r="F173" s="52" t="str">
        <f t="shared" si="11"/>
        <v>-</v>
      </c>
      <c r="G173" s="74"/>
    </row>
    <row r="174" spans="1:7" x14ac:dyDescent="0.25">
      <c r="A174" s="53" t="s">
        <v>170</v>
      </c>
      <c r="B174" s="54">
        <f>SUBTOTAL(9,B175:B175)</f>
        <v>0</v>
      </c>
      <c r="C174" s="54">
        <v>0</v>
      </c>
      <c r="D174" s="54">
        <f>SUBTOTAL(9,D175:D175)</f>
        <v>300</v>
      </c>
      <c r="E174" s="55" t="str">
        <f t="shared" si="10"/>
        <v>-</v>
      </c>
      <c r="F174" s="55" t="str">
        <f t="shared" si="11"/>
        <v>-</v>
      </c>
      <c r="G174" s="74"/>
    </row>
    <row r="175" spans="1:7" x14ac:dyDescent="0.25">
      <c r="A175" s="34" t="s">
        <v>179</v>
      </c>
      <c r="B175" s="35">
        <v>0</v>
      </c>
      <c r="C175" s="35">
        <v>0</v>
      </c>
      <c r="D175" s="35">
        <v>300</v>
      </c>
      <c r="E175" s="36" t="str">
        <f t="shared" si="10"/>
        <v>-</v>
      </c>
      <c r="F175" s="36" t="str">
        <f t="shared" si="11"/>
        <v>-</v>
      </c>
      <c r="G175" s="74"/>
    </row>
    <row r="176" spans="1:7" ht="20.100000000000001" customHeight="1" x14ac:dyDescent="0.25">
      <c r="A176" s="37" t="s">
        <v>61</v>
      </c>
      <c r="B176" s="38">
        <f>B30+B55+B81+B95+B145+B152+B168+B173</f>
        <v>1983590.27</v>
      </c>
      <c r="C176" s="38">
        <v>2546244.36</v>
      </c>
      <c r="D176" s="38">
        <f>IFERROR(SUBTOTAL(9,D32:D175),0)</f>
        <v>2469122.6199999992</v>
      </c>
      <c r="E176" s="39">
        <f>D176/B176</f>
        <v>1.244774516866328</v>
      </c>
      <c r="F176" s="39">
        <f>D176/C176</f>
        <v>0.96971157159480137</v>
      </c>
      <c r="G176" s="74"/>
    </row>
    <row r="177" spans="2:6" x14ac:dyDescent="0.25">
      <c r="E177" s="11"/>
      <c r="F177" s="11"/>
    </row>
    <row r="180" spans="2:6" x14ac:dyDescent="0.25">
      <c r="B180" s="70"/>
    </row>
    <row r="181" spans="2:6" x14ac:dyDescent="0.25">
      <c r="B181" s="69"/>
    </row>
    <row r="182" spans="2:6" x14ac:dyDescent="0.25">
      <c r="B182" s="69"/>
    </row>
    <row r="183" spans="2:6" x14ac:dyDescent="0.25">
      <c r="B183" s="69"/>
    </row>
    <row r="184" spans="2:6" x14ac:dyDescent="0.25">
      <c r="B184" s="69"/>
    </row>
    <row r="185" spans="2:6" x14ac:dyDescent="0.25">
      <c r="B185" s="69"/>
    </row>
    <row r="186" spans="2:6" x14ac:dyDescent="0.25">
      <c r="B186" s="69"/>
    </row>
    <row r="187" spans="2:6" x14ac:dyDescent="0.25">
      <c r="B187" s="70"/>
    </row>
    <row r="188" spans="2:6" x14ac:dyDescent="0.25">
      <c r="B188" s="69"/>
    </row>
    <row r="190" spans="2:6" x14ac:dyDescent="0.25">
      <c r="B190" s="70"/>
    </row>
    <row r="193" spans="2:2" x14ac:dyDescent="0.25">
      <c r="B193" s="70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12</vt:i4>
      </vt:variant>
    </vt:vector>
  </HeadingPairs>
  <TitlesOfParts>
    <vt:vector size="16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Tanja Ferčec</cp:lastModifiedBy>
  <cp:lastPrinted>2026-03-19T11:25:20Z</cp:lastPrinted>
  <dcterms:created xsi:type="dcterms:W3CDTF">2026-03-05T13:50:25Z</dcterms:created>
  <dcterms:modified xsi:type="dcterms:W3CDTF">2026-03-19T11:26:20Z</dcterms:modified>
</cp:coreProperties>
</file>