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.ZAJEDNIČKA DOKUMENTACIJA\TRAKOŠĆAN\FINANCIJSKI IZVJEŠTAJI 2026\polugodišnje izvršenje 2026\POLUGODIŠNJE IZVRŠERNJE 2026\"/>
    </mc:Choice>
  </mc:AlternateContent>
  <xr:revisionPtr revIDLastSave="0" documentId="13_ncr:1_{77D224CB-3D87-4AD7-B902-24EEA7C49390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Sažetak" sheetId="2" r:id="rId1"/>
    <sheet name="Račun prihoda i rashoda" sheetId="3" r:id="rId2"/>
    <sheet name="Račun financiranja" sheetId="4" r:id="rId3"/>
    <sheet name="Posebni dio" sheetId="5" r:id="rId4"/>
    <sheet name="Ukupno" sheetId="6" r:id="rId5"/>
    <sheet name="Izvještaj EU sredstva" sheetId="8" r:id="rId6"/>
  </sheets>
  <externalReferences>
    <externalReference r:id="rId7"/>
  </externalReferences>
  <definedNames>
    <definedName name="__CDS_T2_G1__">'[1]Ekonomska '!#REF!</definedName>
    <definedName name="__CDS_T3_G1__">'[1]Ekonomska '!#REF!</definedName>
    <definedName name="__CDS_T3_G2__">'[1]Ekonomska '!#REF!</definedName>
    <definedName name="__CDS_T3_G3__">'[1]Ekonomska '!#REF!</definedName>
    <definedName name="__CDSNaslov_T2__">'[1]Ekonomska '!#REF!</definedName>
    <definedName name="__CDSNaslov_T3__">'[1]Ekonomska '!#REF!</definedName>
    <definedName name="__S0A_Master_DS__X" localSheetId="0">Sažetak!$A$8:$F$26</definedName>
    <definedName name="__S0A_Naslov_DS__" localSheetId="0">Sažetak!$A$1:$F$7</definedName>
    <definedName name="__S1A_G01_DS__X" localSheetId="2">'Račun financiranja'!#REF!</definedName>
    <definedName name="__S1A_G01_DS__X" localSheetId="1">'Račun prihoda i rashoda'!$A$7:$F$36</definedName>
    <definedName name="__S1A_G02_DS__X" localSheetId="2">'Račun financiranja'!#REF!</definedName>
    <definedName name="__S1A_G02_DS__X" localSheetId="1">'Račun prihoda i rashoda'!$A$8:$F$14</definedName>
    <definedName name="__S1A_G03_DS__X" localSheetId="2">'Račun financiranja'!#REF!</definedName>
    <definedName name="__S1A_G03_DS__X" localSheetId="1">'Račun prihoda i rashoda'!$A$11:$F$12</definedName>
    <definedName name="__S1A_Master_DS__X" localSheetId="2">'Račun financiranja'!#REF!</definedName>
    <definedName name="__S1A_Master_DS__X" localSheetId="1">'Račun prihoda i rashoda'!$A$12:$F$12</definedName>
    <definedName name="__S1A_Naslov_DS__" localSheetId="2">'Račun financiranja'!$A$1:$F$6</definedName>
    <definedName name="__S1A_Naslov_DS__" localSheetId="1">'Račun prihoda i rashoda'!$A$1:$F$6</definedName>
    <definedName name="__S2A_G01_DS__X" localSheetId="3">'Posebni dio'!$A$6:$D$140</definedName>
    <definedName name="__S2A_G02_DS__X" localSheetId="3">'Posebni dio'!$A$7:$D$140</definedName>
    <definedName name="__S2A_G02D__" localSheetId="3">'Posebni dio'!$A$9:$D$9</definedName>
    <definedName name="__S2A_G03_DS__X" localSheetId="3">'Posebni dio'!$A$15:$D$140</definedName>
    <definedName name="__S2A_G04_DS__X" localSheetId="3">'Posebni dio'!$A$16:$D$39</definedName>
    <definedName name="__S2A_G05_DS__X" localSheetId="3">'Posebni dio'!$A$17:$D$39</definedName>
    <definedName name="__S2A_G06_DS__X" localSheetId="3">'Posebni dio'!$A$18:$D$21</definedName>
    <definedName name="__S2A_Master_DS__X" localSheetId="3">'Posebni dio'!$A$19:$D$19</definedName>
    <definedName name="__S2A_Naslov_DS__" localSheetId="3">'Posebni dio'!$A$1:$D$5</definedName>
    <definedName name="S0A_RedoviSveuk" localSheetId="0">Sažetak!#REF!</definedName>
    <definedName name="S0A_Ver1" localSheetId="0">Sažetak!$A$8:$F$26</definedName>
    <definedName name="S1A_RedoviSveuk" localSheetId="2">'Račun financiranja'!$A$7:$F$7</definedName>
    <definedName name="S1A_RedoviSveuk" localSheetId="1">'Račun prihoda i rashoda'!$A$37:$F$37</definedName>
    <definedName name="S2A_GDET01_Redovi" localSheetId="3">'Posebni dio'!$A$8:$D$9</definedName>
    <definedName name="S2A_RedoviSveuk" localSheetId="3">'Posebni dio'!$A$141:$D$141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8" l="1"/>
  <c r="D36" i="6" l="1"/>
  <c r="D37" i="6"/>
  <c r="D34" i="6"/>
  <c r="C88" i="3"/>
  <c r="C95" i="3"/>
  <c r="C100" i="3"/>
  <c r="C84" i="3"/>
  <c r="C51" i="3"/>
  <c r="C29" i="6"/>
  <c r="D34" i="3"/>
  <c r="F33" i="3"/>
  <c r="E33" i="3"/>
  <c r="D32" i="3"/>
  <c r="F32" i="3" s="1"/>
  <c r="B32" i="3"/>
  <c r="E32" i="3" s="1"/>
  <c r="D31" i="3"/>
  <c r="F31" i="3" s="1"/>
  <c r="B31" i="3"/>
  <c r="C55" i="5"/>
  <c r="D146" i="3"/>
  <c r="F145" i="3"/>
  <c r="E145" i="3"/>
  <c r="D144" i="3"/>
  <c r="F144" i="3" s="1"/>
  <c r="C144" i="3"/>
  <c r="B144" i="3"/>
  <c r="D136" i="5"/>
  <c r="D135" i="5"/>
  <c r="D134" i="5"/>
  <c r="C134" i="5"/>
  <c r="C133" i="5"/>
  <c r="D133" i="5" s="1"/>
  <c r="C114" i="5"/>
  <c r="C83" i="5"/>
  <c r="B17" i="5"/>
  <c r="B114" i="5"/>
  <c r="D120" i="5"/>
  <c r="D116" i="5"/>
  <c r="B111" i="5"/>
  <c r="B108" i="5"/>
  <c r="B83" i="5"/>
  <c r="B7" i="5"/>
  <c r="B6" i="5" s="1"/>
  <c r="B67" i="5"/>
  <c r="B71" i="5"/>
  <c r="D68" i="5"/>
  <c r="B55" i="5"/>
  <c r="B41" i="5" s="1"/>
  <c r="D58" i="5"/>
  <c r="D56" i="5"/>
  <c r="F10" i="3"/>
  <c r="E10" i="3"/>
  <c r="D9" i="3"/>
  <c r="B9" i="3"/>
  <c r="J7" i="8"/>
  <c r="D14" i="5"/>
  <c r="D12" i="5"/>
  <c r="D11" i="5"/>
  <c r="D10" i="5"/>
  <c r="E24" i="2"/>
  <c r="E23" i="2"/>
  <c r="F24" i="2"/>
  <c r="F23" i="2"/>
  <c r="F21" i="2"/>
  <c r="F20" i="2"/>
  <c r="B8" i="8"/>
  <c r="D29" i="6"/>
  <c r="D39" i="6"/>
  <c r="C39" i="6"/>
  <c r="C37" i="6"/>
  <c r="C36" i="6"/>
  <c r="E26" i="6"/>
  <c r="D24" i="6"/>
  <c r="C24" i="6"/>
  <c r="E23" i="6"/>
  <c r="E22" i="6"/>
  <c r="D19" i="6"/>
  <c r="C19" i="6"/>
  <c r="E18" i="6"/>
  <c r="E17" i="6"/>
  <c r="D14" i="6"/>
  <c r="C14" i="6"/>
  <c r="E13" i="6"/>
  <c r="E12" i="6"/>
  <c r="D9" i="6"/>
  <c r="C9" i="6"/>
  <c r="E8" i="6"/>
  <c r="E7" i="6"/>
  <c r="F12" i="2"/>
  <c r="F11" i="2"/>
  <c r="F9" i="2"/>
  <c r="E9" i="2"/>
  <c r="E8" i="2"/>
  <c r="F8" i="2"/>
  <c r="F36" i="3"/>
  <c r="F30" i="3"/>
  <c r="F29" i="3"/>
  <c r="F26" i="3"/>
  <c r="F24" i="3"/>
  <c r="F23" i="3"/>
  <c r="F20" i="3"/>
  <c r="F17" i="3"/>
  <c r="F14" i="3"/>
  <c r="F12" i="3"/>
  <c r="E30" i="3"/>
  <c r="E26" i="3"/>
  <c r="E17" i="3"/>
  <c r="E12" i="3"/>
  <c r="F129" i="3"/>
  <c r="F127" i="3"/>
  <c r="F125" i="3"/>
  <c r="F123" i="3"/>
  <c r="F121" i="3"/>
  <c r="E129" i="3"/>
  <c r="E127" i="3"/>
  <c r="E125" i="3"/>
  <c r="E123" i="3"/>
  <c r="E121" i="3"/>
  <c r="F161" i="3"/>
  <c r="F148" i="3"/>
  <c r="F143" i="3"/>
  <c r="F141" i="3"/>
  <c r="F139" i="3"/>
  <c r="F137" i="3"/>
  <c r="E148" i="3"/>
  <c r="E143" i="3"/>
  <c r="E141" i="3"/>
  <c r="E139" i="3"/>
  <c r="E137" i="3"/>
  <c r="F108" i="3"/>
  <c r="E105" i="3"/>
  <c r="E101" i="3"/>
  <c r="E98" i="3"/>
  <c r="E97" i="3"/>
  <c r="F105" i="3"/>
  <c r="F104" i="3"/>
  <c r="F101" i="3"/>
  <c r="F97" i="3"/>
  <c r="F98" i="3"/>
  <c r="F99" i="3"/>
  <c r="F96" i="3"/>
  <c r="E93" i="3"/>
  <c r="F94" i="3"/>
  <c r="F93" i="3"/>
  <c r="F91" i="3"/>
  <c r="F87" i="3"/>
  <c r="F86" i="3"/>
  <c r="F79" i="3"/>
  <c r="F80" i="3"/>
  <c r="F81" i="3"/>
  <c r="F82" i="3"/>
  <c r="F83" i="3"/>
  <c r="F78" i="3"/>
  <c r="F76" i="3"/>
  <c r="F68" i="3"/>
  <c r="F69" i="3"/>
  <c r="F70" i="3"/>
  <c r="F71" i="3"/>
  <c r="F72" i="3"/>
  <c r="F73" i="3"/>
  <c r="F74" i="3"/>
  <c r="F67" i="3"/>
  <c r="F61" i="3"/>
  <c r="F62" i="3"/>
  <c r="F63" i="3"/>
  <c r="F64" i="3"/>
  <c r="F65" i="3"/>
  <c r="F60" i="3"/>
  <c r="F56" i="3"/>
  <c r="F57" i="3"/>
  <c r="F58" i="3"/>
  <c r="F55" i="3"/>
  <c r="D40" i="6" l="1"/>
  <c r="C92" i="3"/>
  <c r="E31" i="3"/>
  <c r="E144" i="3"/>
  <c r="B77" i="5"/>
  <c r="B66" i="5"/>
  <c r="B40" i="5"/>
  <c r="F9" i="3"/>
  <c r="E9" i="3"/>
  <c r="E14" i="6"/>
  <c r="E37" i="6"/>
  <c r="E24" i="6"/>
  <c r="E19" i="6"/>
  <c r="C40" i="6"/>
  <c r="E39" i="6"/>
  <c r="E36" i="6"/>
  <c r="F52" i="3"/>
  <c r="F50" i="3"/>
  <c r="F47" i="3"/>
  <c r="F48" i="3"/>
  <c r="E48" i="3"/>
  <c r="F46" i="3"/>
  <c r="C107" i="3"/>
  <c r="C103" i="3"/>
  <c r="C90" i="3"/>
  <c r="C85" i="3"/>
  <c r="C77" i="3"/>
  <c r="C53" i="3" s="1"/>
  <c r="C75" i="3"/>
  <c r="C66" i="3"/>
  <c r="C59" i="3"/>
  <c r="C54" i="3"/>
  <c r="C49" i="3"/>
  <c r="C45" i="3"/>
  <c r="D132" i="5"/>
  <c r="D131" i="5"/>
  <c r="D130" i="5"/>
  <c r="D129" i="5"/>
  <c r="C127" i="5"/>
  <c r="D127" i="5" s="1"/>
  <c r="D114" i="5"/>
  <c r="D123" i="5"/>
  <c r="D122" i="5"/>
  <c r="D117" i="5"/>
  <c r="C67" i="5"/>
  <c r="D140" i="5"/>
  <c r="D139" i="5"/>
  <c r="D128" i="5"/>
  <c r="D126" i="5"/>
  <c r="D118" i="5"/>
  <c r="D119" i="5"/>
  <c r="D121" i="5"/>
  <c r="D115" i="5"/>
  <c r="D112" i="5"/>
  <c r="D110" i="5"/>
  <c r="D109" i="5"/>
  <c r="D104" i="5"/>
  <c r="D105" i="5"/>
  <c r="D106" i="5"/>
  <c r="D107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84" i="5"/>
  <c r="D80" i="5"/>
  <c r="D81" i="5"/>
  <c r="D82" i="5"/>
  <c r="D79" i="5"/>
  <c r="D76" i="5"/>
  <c r="D73" i="5"/>
  <c r="D74" i="5"/>
  <c r="D72" i="5"/>
  <c r="D69" i="5"/>
  <c r="D64" i="5"/>
  <c r="D59" i="5"/>
  <c r="D60" i="5"/>
  <c r="D61" i="5"/>
  <c r="D62" i="5"/>
  <c r="D57" i="5"/>
  <c r="D44" i="5"/>
  <c r="D45" i="5"/>
  <c r="D46" i="5"/>
  <c r="D47" i="5"/>
  <c r="D48" i="5"/>
  <c r="D49" i="5"/>
  <c r="D50" i="5"/>
  <c r="D51" i="5"/>
  <c r="D52" i="5"/>
  <c r="D53" i="5"/>
  <c r="D54" i="5"/>
  <c r="D43" i="5"/>
  <c r="D39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23" i="5"/>
  <c r="D20" i="5"/>
  <c r="D21" i="5"/>
  <c r="D19" i="5"/>
  <c r="C28" i="3"/>
  <c r="C27" i="3" s="1"/>
  <c r="C22" i="3"/>
  <c r="C138" i="5"/>
  <c r="D138" i="5" s="1"/>
  <c r="C137" i="5"/>
  <c r="D137" i="5" s="1"/>
  <c r="C125" i="5"/>
  <c r="D125" i="5" s="1"/>
  <c r="C111" i="5"/>
  <c r="C108" i="5"/>
  <c r="D108" i="5" s="1"/>
  <c r="D83" i="5"/>
  <c r="C78" i="5"/>
  <c r="D78" i="5" s="1"/>
  <c r="C75" i="5"/>
  <c r="C71" i="5"/>
  <c r="C63" i="5"/>
  <c r="D63" i="5" s="1"/>
  <c r="D55" i="5"/>
  <c r="C42" i="5"/>
  <c r="D42" i="5" s="1"/>
  <c r="C38" i="5"/>
  <c r="D38" i="5" s="1"/>
  <c r="C22" i="5"/>
  <c r="D22" i="5" s="1"/>
  <c r="C18" i="5"/>
  <c r="D18" i="5" s="1"/>
  <c r="C5" i="5"/>
  <c r="D5" i="5" s="1"/>
  <c r="D30" i="4"/>
  <c r="F30" i="4"/>
  <c r="C30" i="4"/>
  <c r="B30" i="4"/>
  <c r="E30" i="4" s="1"/>
  <c r="D29" i="4"/>
  <c r="C29" i="4"/>
  <c r="B29" i="4"/>
  <c r="D24" i="4"/>
  <c r="F24" i="4"/>
  <c r="C24" i="4"/>
  <c r="B24" i="4"/>
  <c r="E24" i="4" s="1"/>
  <c r="D23" i="4"/>
  <c r="C23" i="4"/>
  <c r="B23" i="4"/>
  <c r="D13" i="4"/>
  <c r="F13" i="4"/>
  <c r="B13" i="4"/>
  <c r="E13" i="4" s="1"/>
  <c r="D12" i="4"/>
  <c r="F12" i="4" s="1"/>
  <c r="B12" i="4"/>
  <c r="F7" i="4"/>
  <c r="D7" i="4"/>
  <c r="B7" i="4"/>
  <c r="E7" i="4" s="1"/>
  <c r="D6" i="4"/>
  <c r="F6" i="4" s="1"/>
  <c r="B6" i="4"/>
  <c r="D163" i="3"/>
  <c r="C163" i="3"/>
  <c r="B163" i="3"/>
  <c r="E161" i="3"/>
  <c r="D160" i="3"/>
  <c r="C160" i="3"/>
  <c r="B160" i="3"/>
  <c r="D159" i="3"/>
  <c r="C159" i="3"/>
  <c r="B159" i="3"/>
  <c r="C146" i="3"/>
  <c r="B146" i="3"/>
  <c r="D142" i="3"/>
  <c r="C142" i="3"/>
  <c r="B142" i="3"/>
  <c r="D140" i="3"/>
  <c r="C140" i="3"/>
  <c r="B140" i="3"/>
  <c r="D138" i="3"/>
  <c r="C138" i="3"/>
  <c r="B138" i="3"/>
  <c r="D136" i="3"/>
  <c r="C136" i="3"/>
  <c r="B136" i="3"/>
  <c r="D135" i="3"/>
  <c r="C135" i="3"/>
  <c r="B135" i="3"/>
  <c r="D128" i="3"/>
  <c r="C128" i="3"/>
  <c r="B128" i="3"/>
  <c r="D126" i="3"/>
  <c r="C126" i="3"/>
  <c r="B126" i="3"/>
  <c r="D124" i="3"/>
  <c r="C124" i="3"/>
  <c r="B124" i="3"/>
  <c r="D122" i="3"/>
  <c r="C122" i="3"/>
  <c r="B122" i="3"/>
  <c r="D120" i="3"/>
  <c r="C120" i="3"/>
  <c r="B120" i="3"/>
  <c r="D119" i="3"/>
  <c r="C119" i="3"/>
  <c r="B119" i="3"/>
  <c r="E108" i="3"/>
  <c r="D107" i="3"/>
  <c r="B107" i="3"/>
  <c r="D106" i="3"/>
  <c r="B106" i="3"/>
  <c r="E104" i="3"/>
  <c r="D103" i="3"/>
  <c r="B103" i="3"/>
  <c r="D100" i="3"/>
  <c r="B100" i="3"/>
  <c r="E99" i="3"/>
  <c r="E96" i="3"/>
  <c r="D95" i="3"/>
  <c r="B95" i="3"/>
  <c r="E91" i="3"/>
  <c r="D90" i="3"/>
  <c r="B90" i="3"/>
  <c r="D89" i="3"/>
  <c r="B89" i="3"/>
  <c r="E86" i="3"/>
  <c r="D85" i="3"/>
  <c r="B85" i="3"/>
  <c r="D84" i="3"/>
  <c r="F84" i="3" s="1"/>
  <c r="B84" i="3"/>
  <c r="E83" i="3"/>
  <c r="E82" i="3"/>
  <c r="E81" i="3"/>
  <c r="E80" i="3"/>
  <c r="E79" i="3"/>
  <c r="E78" i="3"/>
  <c r="D77" i="3"/>
  <c r="B77" i="3"/>
  <c r="E76" i="3"/>
  <c r="D75" i="3"/>
  <c r="B75" i="3"/>
  <c r="E74" i="3"/>
  <c r="E73" i="3"/>
  <c r="E72" i="3"/>
  <c r="E71" i="3"/>
  <c r="E70" i="3"/>
  <c r="E69" i="3"/>
  <c r="E68" i="3"/>
  <c r="E67" i="3"/>
  <c r="D66" i="3"/>
  <c r="B66" i="3"/>
  <c r="E65" i="3"/>
  <c r="E64" i="3"/>
  <c r="E63" i="3"/>
  <c r="E62" i="3"/>
  <c r="E61" i="3"/>
  <c r="E60" i="3"/>
  <c r="D59" i="3"/>
  <c r="B59" i="3"/>
  <c r="E58" i="3"/>
  <c r="E57" i="3"/>
  <c r="E56" i="3"/>
  <c r="E55" i="3"/>
  <c r="D54" i="3"/>
  <c r="B54" i="3"/>
  <c r="E52" i="3"/>
  <c r="D51" i="3"/>
  <c r="B51" i="3"/>
  <c r="E50" i="3"/>
  <c r="D49" i="3"/>
  <c r="B49" i="3"/>
  <c r="E47" i="3"/>
  <c r="E46" i="3"/>
  <c r="D45" i="3"/>
  <c r="B45" i="3"/>
  <c r="D42" i="3"/>
  <c r="F42" i="3" s="1"/>
  <c r="B42" i="3"/>
  <c r="E36" i="3"/>
  <c r="F35" i="3"/>
  <c r="B35" i="3"/>
  <c r="B34" i="3"/>
  <c r="E29" i="3"/>
  <c r="D28" i="3"/>
  <c r="B28" i="3"/>
  <c r="D27" i="3"/>
  <c r="B27" i="3"/>
  <c r="D25" i="3"/>
  <c r="B25" i="3"/>
  <c r="B21" i="3" s="1"/>
  <c r="E24" i="3"/>
  <c r="E23" i="3"/>
  <c r="D22" i="3"/>
  <c r="B22" i="3"/>
  <c r="E20" i="3"/>
  <c r="D19" i="3"/>
  <c r="F19" i="3" s="1"/>
  <c r="B19" i="3"/>
  <c r="D18" i="3"/>
  <c r="F18" i="3" s="1"/>
  <c r="B18" i="3"/>
  <c r="D16" i="3"/>
  <c r="B16" i="3"/>
  <c r="D15" i="3"/>
  <c r="B15" i="3"/>
  <c r="E14" i="3"/>
  <c r="D13" i="3"/>
  <c r="B13" i="3"/>
  <c r="B8" i="3" s="1"/>
  <c r="D11" i="3"/>
  <c r="B11" i="3"/>
  <c r="D6" i="3"/>
  <c r="B6" i="3"/>
  <c r="D25" i="2"/>
  <c r="C25" i="2"/>
  <c r="B25" i="2"/>
  <c r="D22" i="2"/>
  <c r="F22" i="2" s="1"/>
  <c r="C22" i="2"/>
  <c r="B22" i="2"/>
  <c r="E22" i="2" s="1"/>
  <c r="E21" i="2"/>
  <c r="E20" i="2"/>
  <c r="D19" i="2"/>
  <c r="F19" i="2" s="1"/>
  <c r="C19" i="2"/>
  <c r="B19" i="2"/>
  <c r="F18" i="2"/>
  <c r="E18" i="2"/>
  <c r="D18" i="2"/>
  <c r="C18" i="2"/>
  <c r="B18" i="2"/>
  <c r="C14" i="2"/>
  <c r="B14" i="2"/>
  <c r="D13" i="2"/>
  <c r="C13" i="2"/>
  <c r="B13" i="2"/>
  <c r="E12" i="2"/>
  <c r="E11" i="2"/>
  <c r="D10" i="2"/>
  <c r="C10" i="2"/>
  <c r="B10" i="2"/>
  <c r="D7" i="2"/>
  <c r="F7" i="2" s="1"/>
  <c r="C7" i="2"/>
  <c r="B7" i="2"/>
  <c r="C44" i="3" l="1"/>
  <c r="C43" i="3" s="1"/>
  <c r="C109" i="3"/>
  <c r="F22" i="3"/>
  <c r="F27" i="3"/>
  <c r="D8" i="3"/>
  <c r="E159" i="3"/>
  <c r="B141" i="5"/>
  <c r="B65" i="5"/>
  <c r="B15" i="5" s="1"/>
  <c r="D92" i="3"/>
  <c r="F95" i="3"/>
  <c r="F85" i="3"/>
  <c r="F49" i="3"/>
  <c r="F107" i="3"/>
  <c r="F90" i="3"/>
  <c r="F75" i="3"/>
  <c r="F59" i="3"/>
  <c r="F51" i="3"/>
  <c r="F103" i="3"/>
  <c r="F77" i="3"/>
  <c r="F54" i="3"/>
  <c r="B26" i="2"/>
  <c r="F10" i="2"/>
  <c r="F29" i="4"/>
  <c r="F23" i="4"/>
  <c r="F163" i="3"/>
  <c r="F160" i="3"/>
  <c r="F142" i="3"/>
  <c r="F140" i="3"/>
  <c r="F138" i="3"/>
  <c r="F122" i="3"/>
  <c r="F120" i="3"/>
  <c r="F119" i="3"/>
  <c r="F25" i="2"/>
  <c r="C26" i="2"/>
  <c r="F6" i="3"/>
  <c r="E6" i="3"/>
  <c r="F100" i="3"/>
  <c r="E100" i="3"/>
  <c r="F136" i="3"/>
  <c r="E138" i="3"/>
  <c r="F15" i="3"/>
  <c r="E15" i="3"/>
  <c r="F16" i="3"/>
  <c r="E16" i="3"/>
  <c r="F124" i="3"/>
  <c r="E146" i="3"/>
  <c r="F146" i="3"/>
  <c r="B92" i="3"/>
  <c r="B88" i="3" s="1"/>
  <c r="E11" i="3"/>
  <c r="F11" i="3"/>
  <c r="F13" i="3"/>
  <c r="D21" i="3"/>
  <c r="F21" i="3" s="1"/>
  <c r="E25" i="3"/>
  <c r="F25" i="3"/>
  <c r="E89" i="3"/>
  <c r="C17" i="5"/>
  <c r="D17" i="5" s="1"/>
  <c r="F34" i="3"/>
  <c r="E34" i="3"/>
  <c r="E10" i="2"/>
  <c r="F106" i="3"/>
  <c r="C124" i="5"/>
  <c r="D124" i="5" s="1"/>
  <c r="F66" i="3"/>
  <c r="D53" i="3"/>
  <c r="F53" i="3" s="1"/>
  <c r="F13" i="2"/>
  <c r="D14" i="2"/>
  <c r="D26" i="2" s="1"/>
  <c r="C77" i="5"/>
  <c r="D77" i="5" s="1"/>
  <c r="C66" i="5"/>
  <c r="D66" i="5" s="1"/>
  <c r="D67" i="5"/>
  <c r="E18" i="3"/>
  <c r="F28" i="3"/>
  <c r="E25" i="2"/>
  <c r="E40" i="6"/>
  <c r="E128" i="3"/>
  <c r="F128" i="3"/>
  <c r="E126" i="3"/>
  <c r="F126" i="3"/>
  <c r="E35" i="3"/>
  <c r="E27" i="3"/>
  <c r="E142" i="3"/>
  <c r="E140" i="3"/>
  <c r="F45" i="3"/>
  <c r="D44" i="3"/>
  <c r="E107" i="3"/>
  <c r="E103" i="3"/>
  <c r="E124" i="3"/>
  <c r="E59" i="3"/>
  <c r="E45" i="3"/>
  <c r="C16" i="5"/>
  <c r="D16" i="5" s="1"/>
  <c r="C40" i="5"/>
  <c r="D40" i="5" s="1"/>
  <c r="E106" i="3"/>
  <c r="E28" i="3"/>
  <c r="E90" i="3"/>
  <c r="E136" i="3"/>
  <c r="E54" i="3"/>
  <c r="E75" i="3"/>
  <c r="E120" i="3"/>
  <c r="E95" i="3"/>
  <c r="E85" i="3"/>
  <c r="E19" i="3"/>
  <c r="F159" i="3"/>
  <c r="E22" i="3"/>
  <c r="B130" i="3"/>
  <c r="F135" i="3"/>
  <c r="C149" i="3"/>
  <c r="C41" i="5"/>
  <c r="E23" i="4"/>
  <c r="E119" i="3"/>
  <c r="C130" i="3"/>
  <c r="B149" i="3"/>
  <c r="E160" i="3"/>
  <c r="D130" i="3"/>
  <c r="E13" i="3"/>
  <c r="D149" i="3"/>
  <c r="E42" i="3"/>
  <c r="E51" i="3"/>
  <c r="E77" i="3"/>
  <c r="E84" i="3"/>
  <c r="E163" i="3"/>
  <c r="E13" i="2"/>
  <c r="B37" i="3"/>
  <c r="E6" i="4"/>
  <c r="E19" i="2"/>
  <c r="E135" i="3"/>
  <c r="E29" i="4"/>
  <c r="B44" i="3"/>
  <c r="E12" i="4"/>
  <c r="B53" i="3"/>
  <c r="E66" i="3"/>
  <c r="E7" i="2"/>
  <c r="E122" i="3"/>
  <c r="B7" i="3"/>
  <c r="E49" i="3"/>
  <c r="F44" i="3" l="1"/>
  <c r="D7" i="3"/>
  <c r="F7" i="3" s="1"/>
  <c r="D37" i="3"/>
  <c r="F37" i="3" s="1"/>
  <c r="F8" i="3"/>
  <c r="E8" i="3"/>
  <c r="E26" i="2"/>
  <c r="F26" i="2"/>
  <c r="F92" i="3"/>
  <c r="D88" i="3"/>
  <c r="E21" i="3"/>
  <c r="F149" i="3"/>
  <c r="E14" i="2"/>
  <c r="D41" i="5"/>
  <c r="F14" i="2"/>
  <c r="C65" i="5"/>
  <c r="D65" i="5" s="1"/>
  <c r="F130" i="3"/>
  <c r="E130" i="3"/>
  <c r="D43" i="3"/>
  <c r="C141" i="5"/>
  <c r="D141" i="5" s="1"/>
  <c r="E149" i="3"/>
  <c r="E44" i="3"/>
  <c r="E92" i="3"/>
  <c r="E53" i="3"/>
  <c r="B43" i="3"/>
  <c r="D109" i="3" l="1"/>
  <c r="F109" i="3" s="1"/>
  <c r="F88" i="3"/>
  <c r="E88" i="3"/>
  <c r="E37" i="3"/>
  <c r="E7" i="3"/>
  <c r="C7" i="5"/>
  <c r="D9" i="5"/>
  <c r="F43" i="3"/>
  <c r="C15" i="5"/>
  <c r="D15" i="5" s="1"/>
  <c r="E43" i="3"/>
  <c r="B109" i="3"/>
  <c r="D7" i="5" l="1"/>
  <c r="C6" i="5"/>
  <c r="D6" i="5" s="1"/>
  <c r="E109" i="3"/>
</calcChain>
</file>

<file path=xl/sharedStrings.xml><?xml version="1.0" encoding="utf-8"?>
<sst xmlns="http://schemas.openxmlformats.org/spreadsheetml/2006/main" count="437" uniqueCount="266">
  <si>
    <t>DVOR TRAKOŠĆAN</t>
  </si>
  <si>
    <t>I. OPĆI DIO</t>
  </si>
  <si>
    <t>SAŽETAK  RAČUNA PRIHODA I RASHODA I RAČUNA FINANCIRANJA</t>
  </si>
  <si>
    <t>A. SAŽETAK  RAČUNA PRIHODA I RASHODA</t>
  </si>
  <si>
    <t>Brojčana oznaka i naziv</t>
  </si>
  <si>
    <t>Ostvarenje /
Izvršenje
01.-06.2024.</t>
  </si>
  <si>
    <t>Izvorni plan
2025.</t>
  </si>
  <si>
    <t>Ostvarenje /
Izvršenje
01.-06.2025.</t>
  </si>
  <si>
    <t>Indeks
izvršenja
01.-06.2024.</t>
  </si>
  <si>
    <t>Indeks
izvršenja
01.-06.2025.</t>
  </si>
  <si>
    <t>1</t>
  </si>
  <si>
    <t>6 Prihodi poslovanja</t>
  </si>
  <si>
    <t>7 Prihodi od prodaje nefinancijske imovine</t>
  </si>
  <si>
    <t xml:space="preserve">PRIHODI </t>
  </si>
  <si>
    <t>3 Rashodi poslovanja</t>
  </si>
  <si>
    <t>4 Rashodi za nabavu nefinancijske imovine</t>
  </si>
  <si>
    <t xml:space="preserve">RASHODI </t>
  </si>
  <si>
    <t>Razlika - višak/manjak</t>
  </si>
  <si>
    <t>B. SAŽETAK  RAČUNA FINANCIRANJA</t>
  </si>
  <si>
    <t>8 Primici od financijske imovine i zaduživanja</t>
  </si>
  <si>
    <t>5 Izdaci za financijsku imovinu i otplate zajmova</t>
  </si>
  <si>
    <t>RAZLIKA PRIMITAKA I IZDATAKA (8 - 5)</t>
  </si>
  <si>
    <t>PRIJENOS SREDSTAVA IZ PRETHODNE GODINE</t>
  </si>
  <si>
    <t>PRIJENOS SREDSTAVA U SLJEDEĆE RAZDOBLJE/GODINU</t>
  </si>
  <si>
    <t>Neto financiranje: (8 - 5) + Donos - Prijenos</t>
  </si>
  <si>
    <t xml:space="preserve">VIŠAK/MANJAK + NETO FINANCIRANJE </t>
  </si>
  <si>
    <t>RAČUN PRIHODA I RASHODA</t>
  </si>
  <si>
    <t xml:space="preserve">IZVJEŠTAJ O PRIHODIMA I RASHODIMA PREMA EKONOMSKOJ KLASIFIKACIJI </t>
  </si>
  <si>
    <t>PRIHODI</t>
  </si>
  <si>
    <t>Brojčana oznaka i naziv grupe</t>
  </si>
  <si>
    <t xml:space="preserve"> 63 Pomoći iz inozemstva i od subjekata unutar općeg proračuna</t>
  </si>
  <si>
    <t xml:space="preserve">  636 Pomoći proračunskim korisnicima iz proračuna koji im nije nadležan</t>
  </si>
  <si>
    <t xml:space="preserve">   6361 Tekuće pomoći proračunskim korisnicima iz proračuna koji im nije nadležan</t>
  </si>
  <si>
    <t xml:space="preserve">  639 Prijenosi između proračunskih korisnika istog proračuna</t>
  </si>
  <si>
    <t xml:space="preserve">   6394 Kapitalni prijenosi između prorač. kor. istog prorač. temelj prijenosa EU sred.</t>
  </si>
  <si>
    <t xml:space="preserve"> 64 Prihodi od imovine</t>
  </si>
  <si>
    <t xml:space="preserve">  641 Prihodi od financijske imovine</t>
  </si>
  <si>
    <t xml:space="preserve">   6414 Prihodi od zateznih kamata</t>
  </si>
  <si>
    <t xml:space="preserve"> 65 Prihodi od upravnih i admin. pristojbi, pristojbi po posebn.propisima i naknada</t>
  </si>
  <si>
    <t xml:space="preserve">  652 Prihodi po posebnim propisima</t>
  </si>
  <si>
    <t xml:space="preserve">   6526 Ostali nespomenuti prihodi</t>
  </si>
  <si>
    <t xml:space="preserve"> 66 Prihodi od prodaje proizvoda i robe te pruženih usluga i prihodi od donacija</t>
  </si>
  <si>
    <t xml:space="preserve">  661 Prihodi od prodaje proizvoda i robe te pruženih usluga</t>
  </si>
  <si>
    <t xml:space="preserve">   6614 Prihodi od prodaje proizvoda i robe</t>
  </si>
  <si>
    <t xml:space="preserve">   6615 Prihodi od pruženih usluga</t>
  </si>
  <si>
    <t xml:space="preserve">  663 Donacije od pr.i fiz.os.izvan općeg pror.te povrat don.i kapit.pom.po protes.jam</t>
  </si>
  <si>
    <t xml:space="preserve">   6631 Tekuće donacije</t>
  </si>
  <si>
    <t xml:space="preserve"> 67 Prihodi iz nadležnog proračuna i od HZZO-a temeljem ugovornih obveza</t>
  </si>
  <si>
    <t xml:space="preserve">  671 Prihodi iz nadležnog proračuna za financiranje redovne djelatnosti prorač. kor.</t>
  </si>
  <si>
    <t xml:space="preserve">   6711 Prihodi iz nadležnog proračuna za financiranje rashoda poslovanja</t>
  </si>
  <si>
    <t xml:space="preserve">   6712 Prihodi iz nadležnog proračuna za fin. rashoda za nabavu nefinac. imovine</t>
  </si>
  <si>
    <t xml:space="preserve"> 68 Kazne, upravne mjere i ostali prihodi</t>
  </si>
  <si>
    <t xml:space="preserve">  683 Ostali prihodi</t>
  </si>
  <si>
    <t xml:space="preserve">   6831 Ostali prihodi</t>
  </si>
  <si>
    <t>SVEUKUPNO:</t>
  </si>
  <si>
    <t>RASHODI</t>
  </si>
  <si>
    <t xml:space="preserve"> 31 Rashodi za zaposlene</t>
  </si>
  <si>
    <t xml:space="preserve">  311 Plaće (Bruto)</t>
  </si>
  <si>
    <t xml:space="preserve">   3111 Plaće za redovan rad</t>
  </si>
  <si>
    <t xml:space="preserve">   3112 Plaće u naravi</t>
  </si>
  <si>
    <t xml:space="preserve">  312 Ostali rashodi za zaposlene</t>
  </si>
  <si>
    <t xml:space="preserve">   3121 Ostali rashodi za zaposlene</t>
  </si>
  <si>
    <t xml:space="preserve">  313 Doprinosi na plaće</t>
  </si>
  <si>
    <t xml:space="preserve">   3132 Doprinosi za obvezno zdravstveno osiguranje</t>
  </si>
  <si>
    <t xml:space="preserve"> 32 Materijalni rashodi</t>
  </si>
  <si>
    <t xml:space="preserve">  321 Naknade troškova zaposlenima</t>
  </si>
  <si>
    <t xml:space="preserve">   3211 Službena putovanja</t>
  </si>
  <si>
    <t xml:space="preserve">   3212 Naknade za prijevoz, za rad na terenu i odvojeni život</t>
  </si>
  <si>
    <t xml:space="preserve">   3213 Stručno usavršavanje zaposlenika</t>
  </si>
  <si>
    <t xml:space="preserve">   3214 Ostale naknade troškova zaposlenima</t>
  </si>
  <si>
    <t xml:space="preserve">  322 Rashodi za materijal i energiju</t>
  </si>
  <si>
    <t xml:space="preserve">   3221 Uredski materijal i ostali materijalni rashodi</t>
  </si>
  <si>
    <t xml:space="preserve">   3222 Materijal i sirovine</t>
  </si>
  <si>
    <t xml:space="preserve">   3223 Energija</t>
  </si>
  <si>
    <t xml:space="preserve">   3224 Materijal i dijelovi za tekuće i investicijsko održavanje</t>
  </si>
  <si>
    <t xml:space="preserve">   3225 Sitni inventar i autogume</t>
  </si>
  <si>
    <t xml:space="preserve">   3227 Službena, radna i zaštitna odjeća i obuća</t>
  </si>
  <si>
    <t xml:space="preserve">  323 Rashodi za usluge</t>
  </si>
  <si>
    <t xml:space="preserve">   3231 Usluge telefona, interneta, pošte i prijevoza</t>
  </si>
  <si>
    <t xml:space="preserve">   3232 Usluge tekućeg i investicijskog održavanja</t>
  </si>
  <si>
    <t xml:space="preserve">   3233 Usluge promidžbe i informiranja</t>
  </si>
  <si>
    <t xml:space="preserve">   3234 Komunalne usluge</t>
  </si>
  <si>
    <t xml:space="preserve">   3236 Zdravstvene i veterinarske usluge</t>
  </si>
  <si>
    <t xml:space="preserve">   3237 Intelektualne i osobne usluge</t>
  </si>
  <si>
    <t xml:space="preserve">   3238 Računalne usluge</t>
  </si>
  <si>
    <t xml:space="preserve">   3239 Ostale usluge</t>
  </si>
  <si>
    <t xml:space="preserve">  324 Naknade troškova osobama izvan radnog odnosa</t>
  </si>
  <si>
    <t xml:space="preserve">   3241 Naknade troškova osobama izvan radnog odnosa</t>
  </si>
  <si>
    <t xml:space="preserve">  329 Ostali nespomenuti rashodi poslovanja</t>
  </si>
  <si>
    <t xml:space="preserve">   3291 Naknade za rad predstavničkih i izvršnih tijela, povjerenstava i slično</t>
  </si>
  <si>
    <t xml:space="preserve">   3292 Premije osiguranja</t>
  </si>
  <si>
    <t xml:space="preserve">   3293 Reprezentacija</t>
  </si>
  <si>
    <t xml:space="preserve">   3294 Članarine i norme</t>
  </si>
  <si>
    <t xml:space="preserve">   3295 Pristojbe i naknade</t>
  </si>
  <si>
    <t xml:space="preserve">   3299 Ostali nespomenuti rashodi poslovanja</t>
  </si>
  <si>
    <t xml:space="preserve"> 34 Financijski rashodi</t>
  </si>
  <si>
    <t xml:space="preserve">  343 Ostali financijski rashodi</t>
  </si>
  <si>
    <t xml:space="preserve">   3431 Bankarske usluge i usluge platnog prometa</t>
  </si>
  <si>
    <t xml:space="preserve">   3433 Zatezne kamate</t>
  </si>
  <si>
    <t xml:space="preserve"> 41 Rashodi za nabavu neproizvedene dugotrajne imovine</t>
  </si>
  <si>
    <t xml:space="preserve">  412 Nematerijalna imovina</t>
  </si>
  <si>
    <t xml:space="preserve">   4123 Licence</t>
  </si>
  <si>
    <t xml:space="preserve"> 42 Rashodi za nabavu proizvedene dugotrajne imovine</t>
  </si>
  <si>
    <t xml:space="preserve">  422 Postrojenja i oprema</t>
  </si>
  <si>
    <t xml:space="preserve">   4221 Uredska oprema i namještaj</t>
  </si>
  <si>
    <t xml:space="preserve">   4223 Oprema za održavanje i zaštitu</t>
  </si>
  <si>
    <t xml:space="preserve">   4227 Uređaji, strojevi i oprema za ostale namjene</t>
  </si>
  <si>
    <t xml:space="preserve">  423 Prijevozna sredstva</t>
  </si>
  <si>
    <t xml:space="preserve">  424 Knjige, umjetnička djela i ostale izložbene vrijednosti</t>
  </si>
  <si>
    <t xml:space="preserve">   4241 Knjige</t>
  </si>
  <si>
    <t xml:space="preserve">   4242 Umjetnička djela (izložena u galerijama, muzejima i slično)</t>
  </si>
  <si>
    <t xml:space="preserve"> 45 Rashodi za dodatna ulaganja na nefinancijskoj imovini</t>
  </si>
  <si>
    <t xml:space="preserve">  451 Dodatna ulaganja na građevinskim objektima</t>
  </si>
  <si>
    <t xml:space="preserve">   4511 Dodatna ulaganja na građevinskim objektima</t>
  </si>
  <si>
    <t>IZVJEŠTAJ O PRIHODIMA I RASHODIMA PREMA IZVORIMA FINANCIRANJA</t>
  </si>
  <si>
    <t>1 OPĆI PRIHODI I PRIMICI</t>
  </si>
  <si>
    <t xml:space="preserve"> 11 Iz proračuna</t>
  </si>
  <si>
    <t>3 VLASTITI PRIHODI</t>
  </si>
  <si>
    <t xml:space="preserve"> 31 Vlastiti prihodi</t>
  </si>
  <si>
    <t>4 PRIHODI ZA POSEBNE NAMJENE</t>
  </si>
  <si>
    <t xml:space="preserve"> 43 Ostali prihodi za posebne namjene</t>
  </si>
  <si>
    <t>5 POMOĆI</t>
  </si>
  <si>
    <t xml:space="preserve"> 52 Ostale pomoći i darovnice</t>
  </si>
  <si>
    <t>6 DONACIJE</t>
  </si>
  <si>
    <t xml:space="preserve"> 61 Donacije</t>
  </si>
  <si>
    <t>IZVJEŠTAJ O RASHODIMA PREMA FUNKCIJSKOJ KLASIFIKACIJI</t>
  </si>
  <si>
    <t xml:space="preserve"> </t>
  </si>
  <si>
    <t xml:space="preserve">  </t>
  </si>
  <si>
    <t xml:space="preserve"> RAČUN FINANCIRANJA</t>
  </si>
  <si>
    <t>IZVJEŠTAJ RAČUNA FINANCIRANJA PREMA EKONOMSKOJ KLASIFIKACIJI</t>
  </si>
  <si>
    <t>PRIMICI</t>
  </si>
  <si>
    <t>IZDACI</t>
  </si>
  <si>
    <t>IZVJEŠTAJ RAČUNA FINANCIRANJA PREMA IZVORIMA FINANCIRANJA</t>
  </si>
  <si>
    <t>II. POSEBNI DIO</t>
  </si>
  <si>
    <t>IZVJEŠTAJ PO PROGRAMSKOJ KLASIFIKACIJI</t>
  </si>
  <si>
    <t>RASHODI I IZDACI</t>
  </si>
  <si>
    <t xml:space="preserve">            Rekapitulacija izvora financiranja</t>
  </si>
  <si>
    <t xml:space="preserve">            11 Iz proračuna</t>
  </si>
  <si>
    <t xml:space="preserve">            31 Vlastiti prihodi</t>
  </si>
  <si>
    <t xml:space="preserve">            43 Ostali prihodi za posebne namjene</t>
  </si>
  <si>
    <t xml:space="preserve">            52 Ostale pomoći i darovnice</t>
  </si>
  <si>
    <t xml:space="preserve">            61 Donacije</t>
  </si>
  <si>
    <t xml:space="preserve">   </t>
  </si>
  <si>
    <t xml:space="preserve">   A780000 ADMINISTRACIJA I UPRAVLJANJE</t>
  </si>
  <si>
    <t xml:space="preserve">    11 Iz proračuna</t>
  </si>
  <si>
    <t xml:space="preserve">     31 Rashodi za zaposlene</t>
  </si>
  <si>
    <t xml:space="preserve">      3111 Plaće za redovan rad</t>
  </si>
  <si>
    <t xml:space="preserve">      3121 Ostali rashodi za zaposlene</t>
  </si>
  <si>
    <t xml:space="preserve">      3132 Doprinosi za obvezno zdravstveno osiguranje</t>
  </si>
  <si>
    <t xml:space="preserve">     32 Materijalni rashodi</t>
  </si>
  <si>
    <t xml:space="preserve">      3211 Službena putovanja</t>
  </si>
  <si>
    <t xml:space="preserve">      3212 Naknade za prijevoz, za rad na terenu i odvojeni život</t>
  </si>
  <si>
    <t xml:space="preserve">      3213 Stručno usavršavanje zaposlenika</t>
  </si>
  <si>
    <t xml:space="preserve">      3221 Uredski materijal i ostali materijalni rashodi</t>
  </si>
  <si>
    <t xml:space="preserve">      3223 Energija</t>
  </si>
  <si>
    <t xml:space="preserve">      3224 Materijal i dijelovi za tekuće i investicijsko održavanje</t>
  </si>
  <si>
    <t xml:space="preserve">      3225 Sitni inventar i autogume</t>
  </si>
  <si>
    <t xml:space="preserve">      3231 Usluge telefona, interneta, pošte i prijevoza</t>
  </si>
  <si>
    <t xml:space="preserve">      3232 Usluge tekućeg i investicijskog održavanja</t>
  </si>
  <si>
    <t xml:space="preserve">      3233 Usluge promidžbe i informiranja</t>
  </si>
  <si>
    <t xml:space="preserve">      3234 Komunalne usluge</t>
  </si>
  <si>
    <t xml:space="preserve">      3237 Intelektualne i osobne usluge</t>
  </si>
  <si>
    <t xml:space="preserve">      3238 Računalne usluge</t>
  </si>
  <si>
    <t xml:space="preserve">      3239 Ostale usluge</t>
  </si>
  <si>
    <t xml:space="preserve">      3292 Premije osiguranja</t>
  </si>
  <si>
    <t xml:space="preserve">     34 Financijski rashodi</t>
  </si>
  <si>
    <t xml:space="preserve">      3431 Bankarske usluge i usluge platnog prometa</t>
  </si>
  <si>
    <t xml:space="preserve">   A780001 PROGRAMI MUZEJSKO-GALERIJSKE DJELATNOSTI</t>
  </si>
  <si>
    <t xml:space="preserve">      3241 Naknade troškova osobama izvan radnog odnosa</t>
  </si>
  <si>
    <t xml:space="preserve">     42 Rashodi za nabavu proizvedene dugotrajne imovine</t>
  </si>
  <si>
    <t xml:space="preserve">      4221 Uredska oprema i namještaj</t>
  </si>
  <si>
    <t xml:space="preserve">      4223 Oprema za održavanje i zaštitu</t>
  </si>
  <si>
    <t xml:space="preserve">      4227 Uređaji, strojevi i oprema za ostale namjene</t>
  </si>
  <si>
    <t xml:space="preserve">      4231 Prijevozna sredstva u cestovnom prometu</t>
  </si>
  <si>
    <t xml:space="preserve">      4242 Umjetnička djela (izložena u galerijama, muzejima i slično)</t>
  </si>
  <si>
    <t xml:space="preserve">     45 Rashodi za dodatna ulaganja na nefinancijskoj imovini</t>
  </si>
  <si>
    <t xml:space="preserve">      4511 Dodatna ulaganja na građevinskim objektima</t>
  </si>
  <si>
    <t xml:space="preserve">   A780002 ADMINISTRACIJA I UPR. EVID. IZVORA</t>
  </si>
  <si>
    <t xml:space="preserve">    31 Vlastiti prihodi</t>
  </si>
  <si>
    <t xml:space="preserve">    43 Ostali prihodi za posebne namjene</t>
  </si>
  <si>
    <t xml:space="preserve">      3112 Plaće u naravi</t>
  </si>
  <si>
    <t xml:space="preserve">      3214 Ostale naknade troškova zaposlenima</t>
  </si>
  <si>
    <t xml:space="preserve">      3222 Materijal i sirovine</t>
  </si>
  <si>
    <t xml:space="preserve">      3227 Službena, radna i zaštitna odjeća i obuća</t>
  </si>
  <si>
    <t xml:space="preserve">      3236 Zdravstvene i veterinarske usluge</t>
  </si>
  <si>
    <t xml:space="preserve">      3291 Naknade za rad predstavničkih i izvršnih tijela, povjerenstava i slično</t>
  </si>
  <si>
    <t xml:space="preserve">      3293 Reprezentacija</t>
  </si>
  <si>
    <t xml:space="preserve">      3294 Članarine i norme</t>
  </si>
  <si>
    <t xml:space="preserve">      3295 Pristojbe i naknade</t>
  </si>
  <si>
    <t xml:space="preserve">      3299 Ostali nespomenuti rashodi poslovanja</t>
  </si>
  <si>
    <t xml:space="preserve">      3433 Zatezne kamate</t>
  </si>
  <si>
    <t xml:space="preserve">     41 Rashodi za nabavu neproizvedene dugotrajne imovine</t>
  </si>
  <si>
    <t xml:space="preserve">      4123 Licence</t>
  </si>
  <si>
    <t xml:space="preserve">      4241 Knjige</t>
  </si>
  <si>
    <t xml:space="preserve">    52 Ostale pomoći i darovnice</t>
  </si>
  <si>
    <t xml:space="preserve">    61 Donacije</t>
  </si>
  <si>
    <t xml:space="preserve">   4214 Ostali građevinski objekti </t>
  </si>
  <si>
    <t xml:space="preserve">   421 Građevinski objekti </t>
  </si>
  <si>
    <t xml:space="preserve">      3231 - Poštarina (pisma, tiskanice i sl. )</t>
  </si>
  <si>
    <t xml:space="preserve">      4222 Komunikacijska oprema </t>
  </si>
  <si>
    <t xml:space="preserve">    4511 Dodatna ulaganja na građevinskim objektima </t>
  </si>
  <si>
    <t xml:space="preserve">      3233 Ostale usluge promidžbe i informiranja </t>
  </si>
  <si>
    <t xml:space="preserve">      3237 Ostale intelektualne usluge </t>
  </si>
  <si>
    <t xml:space="preserve">     45 Rashodi za dodatna ulaganja na nefinancijskoj imovini </t>
  </si>
  <si>
    <t xml:space="preserve">     4511 Dodatna ulaganja na nefinancijskoj imovini </t>
  </si>
  <si>
    <t xml:space="preserve">   3114 Plaća za posebne uvjete rada </t>
  </si>
  <si>
    <t xml:space="preserve">PREGLED UKUPNIH PRIHODA I RASHODA PO IZVORIMA FINANCIRANJA - DVOR TRAKOŠĆAN </t>
  </si>
  <si>
    <t>Oznaka IF</t>
  </si>
  <si>
    <t xml:space="preserve">Naziv izvora financiranja </t>
  </si>
  <si>
    <t xml:space="preserve">Tekući plan </t>
  </si>
  <si>
    <t xml:space="preserve">Izvršenje tekućeg plana </t>
  </si>
  <si>
    <t xml:space="preserve">Indeks </t>
  </si>
  <si>
    <t xml:space="preserve">Opći prihodi i primici </t>
  </si>
  <si>
    <t xml:space="preserve">DONOS </t>
  </si>
  <si>
    <t xml:space="preserve">ODNOS </t>
  </si>
  <si>
    <t>3</t>
  </si>
  <si>
    <t xml:space="preserve">Vlastiti prihodi </t>
  </si>
  <si>
    <t xml:space="preserve">4 </t>
  </si>
  <si>
    <t xml:space="preserve">Prihodi za posebne namjene </t>
  </si>
  <si>
    <t xml:space="preserve">5 </t>
  </si>
  <si>
    <t>Pomoći</t>
  </si>
  <si>
    <t xml:space="preserve">Donacije </t>
  </si>
  <si>
    <t>DONOS</t>
  </si>
  <si>
    <t xml:space="preserve">Prihod od prodaje </t>
  </si>
  <si>
    <t xml:space="preserve">Ukupni prihodi </t>
  </si>
  <si>
    <t>Ukupni rashodi</t>
  </si>
  <si>
    <t xml:space="preserve">UKUPNO DONOS </t>
  </si>
  <si>
    <t xml:space="preserve">UKUPNO ODNOS </t>
  </si>
  <si>
    <t xml:space="preserve">Eu fond </t>
  </si>
  <si>
    <t xml:space="preserve">UKUPNO: </t>
  </si>
  <si>
    <t xml:space="preserve">Izvor 49 Prenešeni višak prihoda za posebne namjene </t>
  </si>
  <si>
    <t xml:space="preserve">   4222 Komunikacijska oprema </t>
  </si>
  <si>
    <t xml:space="preserve">UKUPNI RASHODI </t>
  </si>
  <si>
    <t xml:space="preserve">08 Rekreacija, kultura i religija </t>
  </si>
  <si>
    <t xml:space="preserve">082 Služba kulture </t>
  </si>
  <si>
    <t xml:space="preserve">IZVJEŠTAJ O KORIŠTENJU SREDSTAVA FONDOVA EUROPSKE UNIJE </t>
  </si>
  <si>
    <t>IZVRŠENJE FINANCIJSKOG PLANA PRORAČUNSKOG KORISNIKA DRŽAVNOG PRORAČUNA ZA 2026. GODINU</t>
  </si>
  <si>
    <t>Izvorni plan
2026.</t>
  </si>
  <si>
    <t>Ostvarenje /
Izvršenje
01.-06.2026.</t>
  </si>
  <si>
    <t>Indeks
izvršenja
01.-06.2026.</t>
  </si>
  <si>
    <t xml:space="preserve">   6311 Tekuće pomoći inozemnih vlada</t>
  </si>
  <si>
    <t xml:space="preserve">  631 Pomoći inozemnih vlada</t>
  </si>
  <si>
    <t xml:space="preserve">   4233 Prijevozna sredstva u pomorskom I riječnom prometu</t>
  </si>
  <si>
    <t xml:space="preserve">      4214 Ostali građevinski objekti</t>
  </si>
  <si>
    <t xml:space="preserve">      4233 Prijevozna sredstva u pomorskom i riječnom prometu</t>
  </si>
  <si>
    <t xml:space="preserve">      4233 Prijevozna sredstva u cestovnom prometu</t>
  </si>
  <si>
    <t xml:space="preserve">    71 Prihodi od prodaje ili zamjene nefin.imovine</t>
  </si>
  <si>
    <t xml:space="preserve">      3233 Usluge tekućeg i investicijskog održavanja</t>
  </si>
  <si>
    <t>3662,50</t>
  </si>
  <si>
    <t>251619,10</t>
  </si>
  <si>
    <t xml:space="preserve">            71 Prihodi od prodaje ili zamjene nefin.imovine</t>
  </si>
  <si>
    <t>750,32</t>
  </si>
  <si>
    <t>7 Prihod od prodaje nefinac.imovine</t>
  </si>
  <si>
    <t>71  Prihod od prodaje nefinac.imovine</t>
  </si>
  <si>
    <t>65 Prihodi po posebnim propisima</t>
  </si>
  <si>
    <t xml:space="preserve"> 71 Prihodi od prodaje ili zamj.nefin.imovine</t>
  </si>
  <si>
    <t xml:space="preserve">  723 Prihodi od prodaje  prijevoznih sredstava</t>
  </si>
  <si>
    <t>7231 Prihodi od prod voziila</t>
  </si>
  <si>
    <t xml:space="preserve">   4231 Prijevozna sredstva u cestovnom</t>
  </si>
  <si>
    <t>7 PRIHODI OD PRODAJE NEF IMO</t>
  </si>
  <si>
    <t>71 Prihodi od prodaje nefinac.imo</t>
  </si>
  <si>
    <t>eu sredstava</t>
  </si>
  <si>
    <t>2025 uplaćeno</t>
  </si>
  <si>
    <t>2026 uplaćeno</t>
  </si>
  <si>
    <t>2025 rashodi</t>
  </si>
  <si>
    <t>2026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</si>
</sst>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#,##0.00_ ;[Red]\-#,##0.00\ "/>
    <numFmt numFmtId="165" formatCode="#,##0.00\ [$€-41A]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color rgb="FF002060"/>
      <name val="Calibri"/>
      <family val="2"/>
    </font>
    <font>
      <b/>
      <sz val="14"/>
      <color rgb="FF002060"/>
      <name val="Calibri"/>
      <family val="2"/>
    </font>
    <font>
      <sz val="12"/>
      <color rgb="FF002060"/>
      <name val="Calibri"/>
      <family val="2"/>
    </font>
    <font>
      <b/>
      <sz val="12"/>
      <color rgb="FF002060"/>
      <name val="Calibri"/>
      <family val="2"/>
    </font>
    <font>
      <i/>
      <sz val="12"/>
      <color rgb="FF002060"/>
      <name val="Calibri"/>
      <family val="2"/>
    </font>
    <font>
      <i/>
      <sz val="16"/>
      <color rgb="FFFF0000"/>
      <name val="Calibri"/>
      <family val="2"/>
    </font>
    <font>
      <b/>
      <sz val="12"/>
      <color rgb="FF002060"/>
      <name val="Calibri"/>
      <family val="2"/>
      <charset val="238"/>
    </font>
    <font>
      <b/>
      <i/>
      <sz val="12"/>
      <color rgb="FF002060"/>
      <name val="Calibri"/>
      <family val="2"/>
      <charset val="238"/>
    </font>
    <font>
      <sz val="12"/>
      <color theme="8" tint="-0.499984740745262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9"/>
      <color rgb="FFFF0000"/>
      <name val="Arial"/>
      <family val="2"/>
      <charset val="238"/>
    </font>
    <font>
      <b/>
      <sz val="12"/>
      <color theme="4" tint="-0.499984740745262"/>
      <name val="Calibri"/>
      <family val="2"/>
      <scheme val="minor"/>
    </font>
    <font>
      <sz val="12"/>
      <color theme="4" tint="-0.499984740745262"/>
      <name val="Calibri"/>
      <family val="2"/>
      <charset val="238"/>
      <scheme val="minor"/>
    </font>
    <font>
      <sz val="12"/>
      <color rgb="FF002060"/>
      <name val="Calibri"/>
      <family val="2"/>
      <charset val="238"/>
    </font>
    <font>
      <sz val="12"/>
      <color theme="8" tint="-0.499984740745262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6795556505021"/>
        <bgColor auto="1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3" tint="0.79995117038483843"/>
        <bgColor auto="1"/>
      </patternFill>
    </fill>
    <fill>
      <patternFill patternType="solid">
        <fgColor theme="5" tint="0.79995117038483843"/>
        <bgColor auto="1"/>
      </patternFill>
    </fill>
    <fill>
      <patternFill patternType="solid">
        <fgColor theme="6" tint="0.79995117038483843"/>
        <bgColor auto="1"/>
      </patternFill>
    </fill>
    <fill>
      <patternFill patternType="solid">
        <fgColor theme="7" tint="0.79995117038483843"/>
        <bgColor auto="1"/>
      </patternFill>
    </fill>
    <fill>
      <patternFill patternType="solid">
        <fgColor theme="8" tint="0.79995117038483843"/>
        <bgColor auto="1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6">
    <xf numFmtId="0" fontId="0" fillId="0" borderId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  <xf numFmtId="44" fontId="20" fillId="0" borderId="0" applyFont="0" applyFill="0" applyBorder="0" applyAlignment="0" applyProtection="0"/>
    <xf numFmtId="0" fontId="21" fillId="0" borderId="0"/>
    <xf numFmtId="0" fontId="1" fillId="0" borderId="0"/>
  </cellStyleXfs>
  <cellXfs count="16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49" fontId="12" fillId="2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4" fontId="14" fillId="0" borderId="1" xfId="0" applyNumberFormat="1" applyFont="1" applyBorder="1" applyAlignment="1">
      <alignment horizontal="right" vertical="center"/>
    </xf>
    <xf numFmtId="10" fontId="14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8" fillId="2" borderId="1" xfId="0" applyFont="1" applyFill="1" applyBorder="1" applyAlignment="1">
      <alignment vertical="center"/>
    </xf>
    <xf numFmtId="4" fontId="8" fillId="2" borderId="1" xfId="0" applyNumberFormat="1" applyFont="1" applyFill="1" applyBorder="1" applyAlignment="1">
      <alignment horizontal="right" vertical="center"/>
    </xf>
    <xf numFmtId="10" fontId="8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10" fontId="1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quotePrefix="1" applyFont="1"/>
    <xf numFmtId="0" fontId="16" fillId="3" borderId="2" xfId="0" applyFont="1" applyFill="1" applyBorder="1" applyAlignment="1">
      <alignment horizontal="left" vertical="center"/>
    </xf>
    <xf numFmtId="164" fontId="16" fillId="3" borderId="2" xfId="0" applyNumberFormat="1" applyFont="1" applyFill="1" applyBorder="1" applyAlignment="1">
      <alignment horizontal="right" vertical="center"/>
    </xf>
    <xf numFmtId="10" fontId="16" fillId="3" borderId="2" xfId="0" applyNumberFormat="1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left" vertical="center"/>
    </xf>
    <xf numFmtId="164" fontId="17" fillId="4" borderId="3" xfId="0" applyNumberFormat="1" applyFont="1" applyFill="1" applyBorder="1" applyAlignment="1">
      <alignment horizontal="right" vertical="center"/>
    </xf>
    <xf numFmtId="10" fontId="17" fillId="4" borderId="3" xfId="0" applyNumberFormat="1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left" vertical="center"/>
    </xf>
    <xf numFmtId="164" fontId="12" fillId="5" borderId="3" xfId="0" applyNumberFormat="1" applyFont="1" applyFill="1" applyBorder="1" applyAlignment="1">
      <alignment horizontal="right" vertical="center"/>
    </xf>
    <xf numFmtId="10" fontId="12" fillId="5" borderId="3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right" vertical="center"/>
    </xf>
    <xf numFmtId="10" fontId="14" fillId="0" borderId="3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/>
    </xf>
    <xf numFmtId="10" fontId="8" fillId="2" borderId="4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wrapText="1"/>
    </xf>
    <xf numFmtId="0" fontId="18" fillId="0" borderId="5" xfId="0" applyFont="1" applyBorder="1" applyAlignment="1">
      <alignment vertical="center"/>
    </xf>
    <xf numFmtId="164" fontId="18" fillId="0" borderId="6" xfId="0" applyNumberFormat="1" applyFont="1" applyBorder="1" applyAlignment="1">
      <alignment vertical="center"/>
    </xf>
    <xf numFmtId="0" fontId="18" fillId="0" borderId="7" xfId="0" applyFont="1" applyBorder="1" applyAlignment="1">
      <alignment horizontal="left" vertical="center"/>
    </xf>
    <xf numFmtId="0" fontId="18" fillId="0" borderId="0" xfId="0" applyFont="1" applyAlignment="1">
      <alignment horizontal="right" vertical="center"/>
    </xf>
    <xf numFmtId="49" fontId="18" fillId="0" borderId="0" xfId="0" applyNumberFormat="1" applyFont="1" applyAlignment="1">
      <alignment horizontal="right" vertical="center"/>
    </xf>
    <xf numFmtId="10" fontId="18" fillId="0" borderId="0" xfId="0" applyNumberFormat="1" applyFont="1" applyAlignment="1">
      <alignment horizontal="center" vertical="center"/>
    </xf>
    <xf numFmtId="0" fontId="11" fillId="6" borderId="3" xfId="0" applyFont="1" applyFill="1" applyBorder="1" applyAlignment="1">
      <alignment horizontal="left" vertical="center"/>
    </xf>
    <xf numFmtId="164" fontId="11" fillId="6" borderId="3" xfId="0" applyNumberFormat="1" applyFont="1" applyFill="1" applyBorder="1" applyAlignment="1">
      <alignment horizontal="right" vertical="center"/>
    </xf>
    <xf numFmtId="10" fontId="11" fillId="6" borderId="3" xfId="0" applyNumberFormat="1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left" vertical="center"/>
    </xf>
    <xf numFmtId="164" fontId="19" fillId="7" borderId="3" xfId="0" applyNumberFormat="1" applyFont="1" applyFill="1" applyBorder="1" applyAlignment="1">
      <alignment horizontal="right" vertical="center"/>
    </xf>
    <xf numFmtId="10" fontId="19" fillId="7" borderId="3" xfId="0" applyNumberFormat="1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left" vertical="center"/>
    </xf>
    <xf numFmtId="164" fontId="14" fillId="8" borderId="3" xfId="0" applyNumberFormat="1" applyFont="1" applyFill="1" applyBorder="1" applyAlignment="1">
      <alignment horizontal="right" vertical="center"/>
    </xf>
    <xf numFmtId="10" fontId="14" fillId="8" borderId="3" xfId="0" applyNumberFormat="1" applyFont="1" applyFill="1" applyBorder="1" applyAlignment="1">
      <alignment horizontal="center" vertical="center"/>
    </xf>
    <xf numFmtId="164" fontId="3" fillId="9" borderId="3" xfId="1" applyNumberFormat="1" applyBorder="1" applyAlignment="1">
      <alignment horizontal="right" vertical="center"/>
    </xf>
    <xf numFmtId="10" fontId="3" fillId="9" borderId="3" xfId="1" applyNumberFormat="1" applyBorder="1" applyAlignment="1">
      <alignment horizontal="center" vertical="center"/>
    </xf>
    <xf numFmtId="0" fontId="15" fillId="9" borderId="3" xfId="1" applyFont="1" applyBorder="1" applyAlignment="1">
      <alignment horizontal="left" vertical="center"/>
    </xf>
    <xf numFmtId="4" fontId="0" fillId="0" borderId="0" xfId="0" applyNumberFormat="1"/>
    <xf numFmtId="0" fontId="14" fillId="0" borderId="0" xfId="0" applyFont="1"/>
    <xf numFmtId="0" fontId="2" fillId="10" borderId="3" xfId="2" applyBorder="1" applyAlignment="1">
      <alignment vertical="center"/>
    </xf>
    <xf numFmtId="164" fontId="2" fillId="10" borderId="3" xfId="2" applyNumberFormat="1" applyBorder="1" applyAlignment="1">
      <alignment horizontal="right" vertical="center"/>
    </xf>
    <xf numFmtId="10" fontId="2" fillId="10" borderId="3" xfId="2" applyNumberForma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/>
    <xf numFmtId="4" fontId="18" fillId="0" borderId="0" xfId="0" applyNumberFormat="1" applyFont="1" applyAlignment="1">
      <alignment horizontal="right" vertical="center"/>
    </xf>
    <xf numFmtId="0" fontId="14" fillId="0" borderId="3" xfId="0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right" vertical="center"/>
    </xf>
    <xf numFmtId="164" fontId="14" fillId="0" borderId="8" xfId="0" applyNumberFormat="1" applyFont="1" applyBorder="1" applyAlignment="1">
      <alignment horizontal="right" vertical="center"/>
    </xf>
    <xf numFmtId="10" fontId="0" fillId="0" borderId="0" xfId="0" applyNumberFormat="1" applyAlignment="1">
      <alignment horizontal="center"/>
    </xf>
    <xf numFmtId="3" fontId="22" fillId="11" borderId="0" xfId="4" quotePrefix="1" applyNumberFormat="1" applyFont="1" applyFill="1" applyAlignment="1">
      <alignment horizontal="center" vertical="center"/>
    </xf>
    <xf numFmtId="3" fontId="22" fillId="11" borderId="0" xfId="4" applyNumberFormat="1" applyFont="1" applyFill="1" applyAlignment="1">
      <alignment vertical="center"/>
    </xf>
    <xf numFmtId="0" fontId="1" fillId="0" borderId="0" xfId="5"/>
    <xf numFmtId="3" fontId="24" fillId="11" borderId="0" xfId="4" applyNumberFormat="1" applyFont="1" applyFill="1"/>
    <xf numFmtId="0" fontId="24" fillId="11" borderId="0" xfId="4" applyFont="1" applyFill="1" applyAlignment="1">
      <alignment horizontal="center"/>
    </xf>
    <xf numFmtId="3" fontId="25" fillId="11" borderId="1" xfId="4" applyNumberFormat="1" applyFont="1" applyFill="1" applyBorder="1" applyAlignment="1">
      <alignment horizontal="center" vertical="center" wrapText="1"/>
    </xf>
    <xf numFmtId="3" fontId="25" fillId="11" borderId="9" xfId="4" applyNumberFormat="1" applyFont="1" applyFill="1" applyBorder="1" applyAlignment="1">
      <alignment horizontal="center" vertical="center"/>
    </xf>
    <xf numFmtId="3" fontId="25" fillId="11" borderId="1" xfId="4" applyNumberFormat="1" applyFont="1" applyFill="1" applyBorder="1" applyAlignment="1">
      <alignment horizontal="center" vertical="center"/>
    </xf>
    <xf numFmtId="49" fontId="22" fillId="11" borderId="10" xfId="4" applyNumberFormat="1" applyFont="1" applyFill="1" applyBorder="1" applyAlignment="1">
      <alignment horizontal="center" vertical="center"/>
    </xf>
    <xf numFmtId="49" fontId="22" fillId="11" borderId="11" xfId="4" applyNumberFormat="1" applyFont="1" applyFill="1" applyBorder="1" applyAlignment="1">
      <alignment vertical="center"/>
    </xf>
    <xf numFmtId="0" fontId="26" fillId="11" borderId="12" xfId="4" applyFont="1" applyFill="1" applyBorder="1" applyAlignment="1">
      <alignment horizontal="center" vertical="center"/>
    </xf>
    <xf numFmtId="3" fontId="27" fillId="11" borderId="13" xfId="4" applyNumberFormat="1" applyFont="1" applyFill="1" applyBorder="1" applyAlignment="1">
      <alignment horizontal="center" vertical="center"/>
    </xf>
    <xf numFmtId="3" fontId="26" fillId="11" borderId="14" xfId="4" applyNumberFormat="1" applyFont="1" applyFill="1" applyBorder="1" applyAlignment="1">
      <alignment vertical="center"/>
    </xf>
    <xf numFmtId="49" fontId="22" fillId="11" borderId="1" xfId="4" applyNumberFormat="1" applyFont="1" applyFill="1" applyBorder="1" applyAlignment="1">
      <alignment horizontal="center" vertical="center"/>
    </xf>
    <xf numFmtId="49" fontId="22" fillId="11" borderId="1" xfId="4" applyNumberFormat="1" applyFont="1" applyFill="1" applyBorder="1" applyAlignment="1">
      <alignment horizontal="right" vertical="center"/>
    </xf>
    <xf numFmtId="0" fontId="28" fillId="11" borderId="1" xfId="4" applyFont="1" applyFill="1" applyBorder="1" applyAlignment="1">
      <alignment horizontal="right" vertical="center"/>
    </xf>
    <xf numFmtId="3" fontId="26" fillId="11" borderId="1" xfId="4" applyNumberFormat="1" applyFont="1" applyFill="1" applyBorder="1" applyAlignment="1">
      <alignment vertical="center"/>
    </xf>
    <xf numFmtId="49" fontId="24" fillId="11" borderId="1" xfId="4" applyNumberFormat="1" applyFont="1" applyFill="1" applyBorder="1" applyAlignment="1">
      <alignment vertical="center"/>
    </xf>
    <xf numFmtId="4" fontId="24" fillId="11" borderId="1" xfId="4" applyNumberFormat="1" applyFont="1" applyFill="1" applyBorder="1" applyAlignment="1">
      <alignment horizontal="right" vertical="center"/>
    </xf>
    <xf numFmtId="3" fontId="24" fillId="11" borderId="1" xfId="4" applyNumberFormat="1" applyFont="1" applyFill="1" applyBorder="1" applyAlignment="1">
      <alignment horizontal="right" vertical="center"/>
    </xf>
    <xf numFmtId="4" fontId="28" fillId="11" borderId="1" xfId="4" applyNumberFormat="1" applyFont="1" applyFill="1" applyBorder="1" applyAlignment="1">
      <alignment horizontal="right" vertical="center"/>
    </xf>
    <xf numFmtId="4" fontId="22" fillId="11" borderId="1" xfId="4" applyNumberFormat="1" applyFont="1" applyFill="1" applyBorder="1" applyAlignment="1">
      <alignment horizontal="right" vertical="center"/>
    </xf>
    <xf numFmtId="3" fontId="22" fillId="11" borderId="1" xfId="4" applyNumberFormat="1" applyFont="1" applyFill="1" applyBorder="1" applyAlignment="1">
      <alignment horizontal="right" vertical="center"/>
    </xf>
    <xf numFmtId="49" fontId="22" fillId="11" borderId="1" xfId="4" applyNumberFormat="1" applyFont="1" applyFill="1" applyBorder="1" applyAlignment="1">
      <alignment vertical="center"/>
    </xf>
    <xf numFmtId="4" fontId="26" fillId="11" borderId="1" xfId="4" applyNumberFormat="1" applyFont="1" applyFill="1" applyBorder="1" applyAlignment="1">
      <alignment horizontal="right"/>
    </xf>
    <xf numFmtId="3" fontId="26" fillId="11" borderId="1" xfId="4" applyNumberFormat="1" applyFont="1" applyFill="1" applyBorder="1" applyAlignment="1">
      <alignment horizontal="right"/>
    </xf>
    <xf numFmtId="4" fontId="26" fillId="11" borderId="1" xfId="4" applyNumberFormat="1" applyFont="1" applyFill="1" applyBorder="1" applyAlignment="1">
      <alignment horizontal="right" vertical="center"/>
    </xf>
    <xf numFmtId="3" fontId="26" fillId="11" borderId="1" xfId="4" applyNumberFormat="1" applyFont="1" applyFill="1" applyBorder="1" applyAlignment="1">
      <alignment horizontal="right" vertical="center"/>
    </xf>
    <xf numFmtId="4" fontId="22" fillId="11" borderId="1" xfId="4" applyNumberFormat="1" applyFont="1" applyFill="1" applyBorder="1" applyAlignment="1">
      <alignment horizontal="right"/>
    </xf>
    <xf numFmtId="3" fontId="28" fillId="0" borderId="1" xfId="4" applyNumberFormat="1" applyFont="1" applyBorder="1" applyAlignment="1">
      <alignment horizontal="center"/>
    </xf>
    <xf numFmtId="3" fontId="29" fillId="0" borderId="1" xfId="4" applyNumberFormat="1" applyFont="1" applyBorder="1"/>
    <xf numFmtId="4" fontId="24" fillId="0" borderId="1" xfId="4" applyNumberFormat="1" applyFont="1" applyBorder="1"/>
    <xf numFmtId="3" fontId="24" fillId="0" borderId="1" xfId="4" applyNumberFormat="1" applyFont="1" applyBorder="1"/>
    <xf numFmtId="3" fontId="28" fillId="0" borderId="1" xfId="4" applyNumberFormat="1" applyFont="1" applyBorder="1" applyAlignment="1">
      <alignment horizontal="right"/>
    </xf>
    <xf numFmtId="4" fontId="28" fillId="0" borderId="1" xfId="4" applyNumberFormat="1" applyFont="1" applyBorder="1"/>
    <xf numFmtId="3" fontId="28" fillId="0" borderId="1" xfId="4" applyNumberFormat="1" applyFont="1" applyBorder="1"/>
    <xf numFmtId="3" fontId="28" fillId="0" borderId="1" xfId="4" applyNumberFormat="1" applyFont="1" applyBorder="1" applyAlignment="1">
      <alignment horizontal="left"/>
    </xf>
    <xf numFmtId="3" fontId="22" fillId="11" borderId="1" xfId="4" applyNumberFormat="1" applyFont="1" applyFill="1" applyBorder="1" applyAlignment="1">
      <alignment horizontal="right"/>
    </xf>
    <xf numFmtId="3" fontId="24" fillId="0" borderId="0" xfId="4" applyNumberFormat="1" applyFont="1"/>
    <xf numFmtId="49" fontId="24" fillId="11" borderId="1" xfId="4" applyNumberFormat="1" applyFont="1" applyFill="1" applyBorder="1" applyAlignment="1">
      <alignment vertical="center" wrapText="1"/>
    </xf>
    <xf numFmtId="165" fontId="24" fillId="11" borderId="1" xfId="3" applyNumberFormat="1" applyFont="1" applyFill="1" applyBorder="1" applyAlignment="1">
      <alignment horizontal="right" vertical="center"/>
    </xf>
    <xf numFmtId="165" fontId="24" fillId="11" borderId="1" xfId="4" applyNumberFormat="1" applyFont="1" applyFill="1" applyBorder="1" applyAlignment="1">
      <alignment horizontal="right" vertical="center"/>
    </xf>
    <xf numFmtId="165" fontId="30" fillId="0" borderId="1" xfId="0" applyNumberFormat="1" applyFont="1" applyBorder="1" applyAlignment="1">
      <alignment vertical="center"/>
    </xf>
    <xf numFmtId="165" fontId="31" fillId="0" borderId="1" xfId="0" applyNumberFormat="1" applyFont="1" applyBorder="1" applyAlignment="1">
      <alignment vertical="center"/>
    </xf>
    <xf numFmtId="49" fontId="0" fillId="0" borderId="0" xfId="0" applyNumberFormat="1"/>
    <xf numFmtId="0" fontId="18" fillId="0" borderId="0" xfId="0" applyFont="1" applyAlignment="1">
      <alignment horizontal="center" vertical="center"/>
    </xf>
    <xf numFmtId="0" fontId="32" fillId="8" borderId="3" xfId="0" applyFont="1" applyFill="1" applyBorder="1" applyAlignment="1">
      <alignment horizontal="left" vertical="center"/>
    </xf>
    <xf numFmtId="164" fontId="32" fillId="8" borderId="3" xfId="0" applyNumberFormat="1" applyFont="1" applyFill="1" applyBorder="1" applyAlignment="1">
      <alignment horizontal="right" vertical="center"/>
    </xf>
    <xf numFmtId="10" fontId="32" fillId="8" borderId="3" xfId="0" applyNumberFormat="1" applyFont="1" applyFill="1" applyBorder="1" applyAlignment="1">
      <alignment horizontal="center" vertical="center"/>
    </xf>
    <xf numFmtId="0" fontId="32" fillId="0" borderId="3" xfId="0" applyFont="1" applyBorder="1" applyAlignment="1">
      <alignment vertical="center"/>
    </xf>
    <xf numFmtId="164" fontId="32" fillId="0" borderId="3" xfId="0" applyNumberFormat="1" applyFont="1" applyBorder="1" applyAlignment="1">
      <alignment horizontal="right" vertical="center"/>
    </xf>
    <xf numFmtId="10" fontId="32" fillId="0" borderId="3" xfId="0" applyNumberFormat="1" applyFont="1" applyBorder="1" applyAlignment="1">
      <alignment horizontal="center" vertical="center"/>
    </xf>
    <xf numFmtId="0" fontId="25" fillId="11" borderId="1" xfId="4" applyFont="1" applyFill="1" applyBorder="1" applyAlignment="1">
      <alignment horizontal="center" vertical="center" wrapText="1"/>
    </xf>
    <xf numFmtId="165" fontId="25" fillId="11" borderId="1" xfId="4" applyNumberFormat="1" applyFont="1" applyFill="1" applyBorder="1" applyAlignment="1">
      <alignment horizontal="right" vertical="center"/>
    </xf>
    <xf numFmtId="165" fontId="34" fillId="0" borderId="1" xfId="0" applyNumberFormat="1" applyFont="1" applyBorder="1" applyAlignment="1">
      <alignment horizontal="right" vertical="center"/>
    </xf>
    <xf numFmtId="49" fontId="22" fillId="11" borderId="0" xfId="4" applyNumberFormat="1" applyFont="1" applyFill="1" applyAlignment="1">
      <alignment horizontal="center" vertical="center"/>
    </xf>
    <xf numFmtId="49" fontId="22" fillId="11" borderId="0" xfId="4" applyNumberFormat="1" applyFont="1" applyFill="1" applyAlignment="1">
      <alignment vertical="center"/>
    </xf>
    <xf numFmtId="0" fontId="26" fillId="11" borderId="0" xfId="4" applyFont="1" applyFill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/>
    </xf>
    <xf numFmtId="10" fontId="14" fillId="0" borderId="7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164" fontId="19" fillId="0" borderId="3" xfId="0" applyNumberFormat="1" applyFont="1" applyBorder="1" applyAlignment="1">
      <alignment horizontal="right" vertical="center"/>
    </xf>
    <xf numFmtId="10" fontId="19" fillId="0" borderId="3" xfId="0" applyNumberFormat="1" applyFont="1" applyBorder="1" applyAlignment="1">
      <alignment horizontal="center" vertical="center"/>
    </xf>
    <xf numFmtId="49" fontId="22" fillId="11" borderId="1" xfId="4" applyNumberFormat="1" applyFont="1" applyFill="1" applyBorder="1" applyAlignment="1">
      <alignment horizontal="center" vertical="center" wrapText="1"/>
    </xf>
    <xf numFmtId="165" fontId="35" fillId="11" borderId="1" xfId="4" applyNumberFormat="1" applyFont="1" applyFill="1" applyBorder="1" applyAlignment="1">
      <alignment horizontal="right" vertical="center"/>
    </xf>
    <xf numFmtId="0" fontId="36" fillId="0" borderId="1" xfId="0" applyFont="1" applyBorder="1" applyAlignment="1">
      <alignment horizontal="center" vertical="center" wrapText="1"/>
    </xf>
    <xf numFmtId="165" fontId="36" fillId="0" borderId="1" xfId="0" applyNumberFormat="1" applyFont="1" applyBorder="1" applyAlignment="1">
      <alignment vertical="center"/>
    </xf>
    <xf numFmtId="4" fontId="33" fillId="0" borderId="1" xfId="0" applyNumberFormat="1" applyFont="1" applyBorder="1" applyAlignment="1">
      <alignment horizontal="right" vertical="center"/>
    </xf>
    <xf numFmtId="0" fontId="3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22" fillId="11" borderId="1" xfId="4" applyNumberFormat="1" applyFont="1" applyFill="1" applyBorder="1" applyAlignment="1">
      <alignment horizontal="center"/>
    </xf>
    <xf numFmtId="3" fontId="23" fillId="11" borderId="0" xfId="4" applyNumberFormat="1" applyFont="1" applyFill="1" applyAlignment="1">
      <alignment horizontal="center" vertical="center"/>
    </xf>
    <xf numFmtId="49" fontId="22" fillId="11" borderId="1" xfId="4" applyNumberFormat="1" applyFont="1" applyFill="1" applyBorder="1" applyAlignment="1">
      <alignment horizontal="right" vertical="center"/>
    </xf>
    <xf numFmtId="3" fontId="22" fillId="11" borderId="9" xfId="4" applyNumberFormat="1" applyFont="1" applyFill="1" applyBorder="1" applyAlignment="1">
      <alignment horizontal="center"/>
    </xf>
    <xf numFmtId="3" fontId="22" fillId="11" borderId="15" xfId="4" applyNumberFormat="1" applyFont="1" applyFill="1" applyBorder="1" applyAlignment="1">
      <alignment horizontal="center"/>
    </xf>
    <xf numFmtId="3" fontId="25" fillId="11" borderId="16" xfId="4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15" fillId="0" borderId="0" xfId="0" applyFont="1" applyAlignment="1">
      <alignment horizontal="center"/>
    </xf>
    <xf numFmtId="164" fontId="14" fillId="0" borderId="3" xfId="0" applyNumberFormat="1" applyFont="1" applyFill="1" applyBorder="1" applyAlignment="1">
      <alignment horizontal="right" vertical="center"/>
    </xf>
    <xf numFmtId="10" fontId="14" fillId="0" borderId="3" xfId="0" applyNumberFormat="1" applyFont="1" applyFill="1" applyBorder="1" applyAlignment="1">
      <alignment horizontal="center" vertical="center"/>
    </xf>
    <xf numFmtId="4" fontId="14" fillId="12" borderId="0" xfId="0" applyNumberFormat="1" applyFont="1" applyFill="1" applyAlignment="1">
      <alignment vertical="center"/>
    </xf>
    <xf numFmtId="0" fontId="17" fillId="3" borderId="2" xfId="0" applyFont="1" applyFill="1" applyBorder="1" applyAlignment="1">
      <alignment horizontal="left" vertical="center"/>
    </xf>
    <xf numFmtId="164" fontId="16" fillId="3" borderId="19" xfId="0" applyNumberFormat="1" applyFont="1" applyFill="1" applyBorder="1" applyAlignment="1">
      <alignment horizontal="right" vertical="center"/>
    </xf>
    <xf numFmtId="10" fontId="16" fillId="3" borderId="19" xfId="0" applyNumberFormat="1" applyFont="1" applyFill="1" applyBorder="1" applyAlignment="1">
      <alignment horizontal="center" vertical="center"/>
    </xf>
    <xf numFmtId="164" fontId="17" fillId="3" borderId="19" xfId="0" applyNumberFormat="1" applyFont="1" applyFill="1" applyBorder="1" applyAlignment="1">
      <alignment horizontal="right" vertical="center"/>
    </xf>
    <xf numFmtId="0" fontId="28" fillId="11" borderId="1" xfId="4" applyFont="1" applyFill="1" applyBorder="1" applyAlignment="1">
      <alignment horizontal="center" vertical="center" wrapText="1"/>
    </xf>
  </cellXfs>
  <cellStyles count="6">
    <cellStyle name="20% - Isticanje2" xfId="1" builtinId="34"/>
    <cellStyle name="20% - Isticanje5" xfId="2" builtinId="46"/>
    <cellStyle name="Normalno" xfId="0" builtinId="0"/>
    <cellStyle name="Normalno 2" xfId="5" xr:uid="{293CC3F3-02C6-4314-BA38-4BB6F483973B}"/>
    <cellStyle name="Normalno 3 2" xfId="4" xr:uid="{12F306E1-3EBB-4BB3-9D9A-B2A18AF54570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sers/User/Desktop/SVE/2024/IZVR&#352;ENJE%2030.06.2024/Izvr&#353;enje%202024..xls" TargetMode="External"/><Relationship Id="rId2" Type="http://schemas.openxmlformats.org/officeDocument/2006/relationships/externalLinkPath" Target="file:///C:\Users\User\Desktop\SVE\2024\IZVR&#352;ENJE%2030.06.2024\Izvr&#353;enje%202024..xls" TargetMode="External"/><Relationship Id="rId1" Type="http://schemas.openxmlformats.org/officeDocument/2006/relationships/externalLinkPath" Target="/Users/User/Desktop/SVE/2024/IZVR&#352;ENJE%2030.06.2024/Izvr&#353;enje%202024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konomska "/>
      <sheetName val="Izvori"/>
      <sheetName val="Funkcijska"/>
      <sheetName val="Programska"/>
      <sheetName val="Sažetak"/>
      <sheetName val="Ukupno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zoomScaleNormal="100" workbookViewId="0">
      <pane ySplit="7" topLeftCell="A8" activePane="bottomLeft" state="frozen"/>
      <selection pane="bottomLeft" activeCell="D25" sqref="D25"/>
    </sheetView>
  </sheetViews>
  <sheetFormatPr defaultColWidth="9.140625" defaultRowHeight="15" x14ac:dyDescent="0.25"/>
  <cols>
    <col min="1" max="1" width="74" style="1" customWidth="1"/>
    <col min="2" max="4" width="19.7109375" style="1" customWidth="1"/>
    <col min="5" max="5" width="18.28515625" style="1" customWidth="1"/>
    <col min="6" max="6" width="17.5703125" style="1" customWidth="1"/>
  </cols>
  <sheetData>
    <row r="1" spans="1:6" s="2" customFormat="1" ht="30" customHeight="1" x14ac:dyDescent="0.2">
      <c r="A1" s="3" t="s">
        <v>0</v>
      </c>
      <c r="B1" s="4"/>
      <c r="C1" s="4"/>
      <c r="D1" s="4"/>
      <c r="E1" s="4"/>
      <c r="F1" s="4"/>
    </row>
    <row r="2" spans="1:6" s="5" customFormat="1" ht="30" customHeight="1" x14ac:dyDescent="0.25">
      <c r="A2" s="142" t="s">
        <v>236</v>
      </c>
      <c r="B2" s="142"/>
      <c r="C2" s="142"/>
      <c r="D2" s="142"/>
      <c r="E2" s="142"/>
      <c r="F2" s="142"/>
    </row>
    <row r="3" spans="1:6" s="5" customFormat="1" ht="30" customHeight="1" x14ac:dyDescent="0.25">
      <c r="A3" s="141" t="s">
        <v>1</v>
      </c>
      <c r="B3" s="141"/>
      <c r="C3" s="141"/>
      <c r="D3" s="141"/>
      <c r="E3" s="141"/>
      <c r="F3" s="141"/>
    </row>
    <row r="4" spans="1:6" s="6" customFormat="1" ht="24.95" customHeight="1" x14ac:dyDescent="0.3">
      <c r="A4" s="141" t="s">
        <v>2</v>
      </c>
      <c r="B4" s="141"/>
      <c r="C4" s="141"/>
      <c r="D4" s="141"/>
      <c r="E4" s="141"/>
      <c r="F4" s="141"/>
    </row>
    <row r="5" spans="1:6" s="7" customFormat="1" ht="24.95" customHeight="1" x14ac:dyDescent="0.25">
      <c r="A5" s="8" t="s">
        <v>3</v>
      </c>
      <c r="B5" s="9"/>
      <c r="C5" s="9"/>
      <c r="D5" s="9"/>
      <c r="E5" s="9"/>
      <c r="F5" s="9"/>
    </row>
    <row r="6" spans="1:6" ht="57.6" customHeight="1" x14ac:dyDescent="0.25">
      <c r="A6" s="10" t="s">
        <v>4</v>
      </c>
      <c r="B6" s="10" t="s">
        <v>7</v>
      </c>
      <c r="C6" s="10" t="s">
        <v>237</v>
      </c>
      <c r="D6" s="10" t="s">
        <v>238</v>
      </c>
      <c r="E6" s="10" t="s">
        <v>9</v>
      </c>
      <c r="F6" s="10" t="s">
        <v>239</v>
      </c>
    </row>
    <row r="7" spans="1:6" s="11" customFormat="1" ht="15.95" customHeight="1" x14ac:dyDescent="0.25">
      <c r="A7" s="12" t="s">
        <v>10</v>
      </c>
      <c r="B7" s="12">
        <f>COLUMN()</f>
        <v>2</v>
      </c>
      <c r="C7" s="12">
        <f>COLUMN()</f>
        <v>3</v>
      </c>
      <c r="D7" s="12">
        <f>COLUMN()</f>
        <v>4</v>
      </c>
      <c r="E7" s="12" t="str">
        <f>_xlfn.CONCAT(TEXT(COLUMN(),"@")," (",TEXT(D7,"@")," / ",TEXT(B7,"@"),")")</f>
        <v>5 (4 / 2)</v>
      </c>
      <c r="F7" s="12" t="str">
        <f>_xlfn.CONCAT(TEXT(COLUMN(),"@")," (",TEXT(D7,"@")," / ",TEXT(C7,"@"),")")</f>
        <v>6 (4 / 3)</v>
      </c>
    </row>
    <row r="8" spans="1:6" s="11" customFormat="1" ht="24.95" customHeight="1" x14ac:dyDescent="0.25">
      <c r="A8" s="13" t="s">
        <v>11</v>
      </c>
      <c r="B8" s="14">
        <v>1199042.57</v>
      </c>
      <c r="C8" s="14">
        <v>2401537</v>
      </c>
      <c r="D8" s="14">
        <v>1183962.3400000001</v>
      </c>
      <c r="E8" s="15">
        <f>D8/B8</f>
        <v>0.98742310708784931</v>
      </c>
      <c r="F8" s="15">
        <f t="shared" ref="F8:F14" si="0">D8/C8</f>
        <v>0.49300191502358703</v>
      </c>
    </row>
    <row r="9" spans="1:6" s="11" customFormat="1" ht="24.95" customHeight="1" x14ac:dyDescent="0.25">
      <c r="A9" s="13" t="s">
        <v>12</v>
      </c>
      <c r="B9" s="14">
        <v>0</v>
      </c>
      <c r="C9" s="14">
        <v>0</v>
      </c>
      <c r="D9" s="14">
        <v>10808</v>
      </c>
      <c r="E9" s="15" t="e">
        <f>D9/B9</f>
        <v>#DIV/0!</v>
      </c>
      <c r="F9" s="15" t="e">
        <f t="shared" si="0"/>
        <v>#DIV/0!</v>
      </c>
    </row>
    <row r="10" spans="1:6" s="16" customFormat="1" ht="30" customHeight="1" x14ac:dyDescent="0.25">
      <c r="A10" s="17" t="s">
        <v>13</v>
      </c>
      <c r="B10" s="18">
        <f>B8+B9</f>
        <v>1199042.57</v>
      </c>
      <c r="C10" s="18">
        <f>C8+C9</f>
        <v>2401537</v>
      </c>
      <c r="D10" s="18">
        <f>D8+D9</f>
        <v>1194770.3400000001</v>
      </c>
      <c r="E10" s="19">
        <f t="shared" ref="E10:E14" si="1">IF(B10&lt;&gt;0,D10/B10,"-")</f>
        <v>0.99643696553659478</v>
      </c>
      <c r="F10" s="19">
        <f t="shared" si="0"/>
        <v>0.49750236619298394</v>
      </c>
    </row>
    <row r="11" spans="1:6" s="11" customFormat="1" ht="24.95" customHeight="1" x14ac:dyDescent="0.25">
      <c r="A11" s="13" t="s">
        <v>14</v>
      </c>
      <c r="B11" s="14">
        <v>748332.16</v>
      </c>
      <c r="C11" s="14">
        <v>1925936</v>
      </c>
      <c r="D11" s="14">
        <v>813030.36</v>
      </c>
      <c r="E11" s="15">
        <f t="shared" si="1"/>
        <v>1.0864565275398561</v>
      </c>
      <c r="F11" s="15">
        <f t="shared" si="0"/>
        <v>0.42214817107110514</v>
      </c>
    </row>
    <row r="12" spans="1:6" s="11" customFormat="1" ht="24.95" customHeight="1" x14ac:dyDescent="0.25">
      <c r="A12" s="13" t="s">
        <v>15</v>
      </c>
      <c r="B12" s="14">
        <v>246963.27</v>
      </c>
      <c r="C12" s="14">
        <v>475601</v>
      </c>
      <c r="D12" s="14">
        <v>62744.12</v>
      </c>
      <c r="E12" s="15">
        <f t="shared" si="1"/>
        <v>0.25406255756169738</v>
      </c>
      <c r="F12" s="15">
        <f t="shared" si="0"/>
        <v>0.13192596314978311</v>
      </c>
    </row>
    <row r="13" spans="1:6" ht="30" customHeight="1" x14ac:dyDescent="0.25">
      <c r="A13" s="17" t="s">
        <v>16</v>
      </c>
      <c r="B13" s="18">
        <f>B11+B12</f>
        <v>995295.43</v>
      </c>
      <c r="C13" s="18">
        <f>C11+C12</f>
        <v>2401537</v>
      </c>
      <c r="D13" s="18">
        <f>D11+D12</f>
        <v>875774.48</v>
      </c>
      <c r="E13" s="19">
        <f t="shared" si="1"/>
        <v>0.8799140974655133</v>
      </c>
      <c r="F13" s="19">
        <f t="shared" si="0"/>
        <v>0.36467249099222704</v>
      </c>
    </row>
    <row r="14" spans="1:6" ht="30" customHeight="1" x14ac:dyDescent="0.25">
      <c r="A14" s="17" t="s">
        <v>17</v>
      </c>
      <c r="B14" s="18">
        <f>B8+B9-B11-B12</f>
        <v>203747.14000000004</v>
      </c>
      <c r="C14" s="18">
        <f>C8+C9-C11-C12</f>
        <v>0</v>
      </c>
      <c r="D14" s="18">
        <f>D10-D13</f>
        <v>318995.8600000001</v>
      </c>
      <c r="E14" s="19">
        <f t="shared" si="1"/>
        <v>1.5656458294334832</v>
      </c>
      <c r="F14" s="19" t="e">
        <f t="shared" si="0"/>
        <v>#DIV/0!</v>
      </c>
    </row>
    <row r="15" spans="1:6" x14ac:dyDescent="0.25">
      <c r="A15" s="20"/>
      <c r="B15" s="21"/>
      <c r="C15" s="21"/>
      <c r="D15" s="21"/>
      <c r="E15" s="22"/>
      <c r="F15" s="22"/>
    </row>
    <row r="16" spans="1:6" x14ac:dyDescent="0.25">
      <c r="A16" s="20"/>
      <c r="B16" s="21"/>
      <c r="C16" s="21"/>
      <c r="D16" s="21"/>
      <c r="E16" s="22"/>
      <c r="F16" s="22"/>
    </row>
    <row r="17" spans="1:6" s="7" customFormat="1" ht="21.75" customHeight="1" x14ac:dyDescent="0.2">
      <c r="A17" s="23" t="s">
        <v>18</v>
      </c>
      <c r="B17" s="9"/>
      <c r="C17" s="9"/>
      <c r="D17" s="9"/>
      <c r="E17" s="9"/>
      <c r="F17" s="9"/>
    </row>
    <row r="18" spans="1:6" ht="57.6" customHeight="1" x14ac:dyDescent="0.25">
      <c r="A18" s="10" t="s">
        <v>4</v>
      </c>
      <c r="B18" s="10" t="str">
        <f t="shared" ref="B18:F18" si="2">B6</f>
        <v>Ostvarenje /
Izvršenje
01.-06.2025.</v>
      </c>
      <c r="C18" s="10" t="str">
        <f t="shared" si="2"/>
        <v>Izvorni plan
2026.</v>
      </c>
      <c r="D18" s="10" t="str">
        <f t="shared" si="2"/>
        <v>Ostvarenje /
Izvršenje
01.-06.2026.</v>
      </c>
      <c r="E18" s="10" t="str">
        <f t="shared" si="2"/>
        <v>Indeks
izvršenja
01.-06.2025.</v>
      </c>
      <c r="F18" s="10" t="str">
        <f t="shared" si="2"/>
        <v>Indeks
izvršenja
01.-06.2026.</v>
      </c>
    </row>
    <row r="19" spans="1:6" s="11" customFormat="1" ht="15.95" customHeight="1" x14ac:dyDescent="0.25">
      <c r="A19" s="12" t="s">
        <v>10</v>
      </c>
      <c r="B19" s="12">
        <f>COLUMN()</f>
        <v>2</v>
      </c>
      <c r="C19" s="12">
        <f>COLUMN()</f>
        <v>3</v>
      </c>
      <c r="D19" s="12">
        <f>COLUMN()</f>
        <v>4</v>
      </c>
      <c r="E19" s="12" t="str">
        <f>_xlfn.CONCAT(TEXT(COLUMN(),"@")," (",TEXT(D19,"@")," / ",TEXT(B19,"@"),")")</f>
        <v>5 (4 / 2)</v>
      </c>
      <c r="F19" s="12" t="str">
        <f>_xlfn.CONCAT(TEXT(COLUMN(),"@")," (",TEXT(D19,"@")," / ",TEXT(C19,"@"),")")</f>
        <v>6 (4 / 3)</v>
      </c>
    </row>
    <row r="20" spans="1:6" s="11" customFormat="1" ht="24.95" customHeight="1" x14ac:dyDescent="0.25">
      <c r="A20" s="13" t="s">
        <v>19</v>
      </c>
      <c r="B20" s="14">
        <v>0</v>
      </c>
      <c r="C20" s="14">
        <v>0</v>
      </c>
      <c r="D20" s="14">
        <v>0</v>
      </c>
      <c r="E20" s="15" t="str">
        <f t="shared" ref="E20:E26" si="3">IF(B20&lt;&gt;0,D20/B20,"-")</f>
        <v>-</v>
      </c>
      <c r="F20" s="15" t="e">
        <f t="shared" ref="F20:F26" si="4">D20/C20</f>
        <v>#DIV/0!</v>
      </c>
    </row>
    <row r="21" spans="1:6" s="11" customFormat="1" ht="24.95" customHeight="1" x14ac:dyDescent="0.25">
      <c r="A21" s="13" t="s">
        <v>20</v>
      </c>
      <c r="B21" s="14">
        <v>0</v>
      </c>
      <c r="C21" s="14">
        <v>0</v>
      </c>
      <c r="D21" s="14">
        <v>0</v>
      </c>
      <c r="E21" s="15" t="str">
        <f t="shared" si="3"/>
        <v>-</v>
      </c>
      <c r="F21" s="15" t="e">
        <f t="shared" si="4"/>
        <v>#DIV/0!</v>
      </c>
    </row>
    <row r="22" spans="1:6" s="11" customFormat="1" ht="30" customHeight="1" x14ac:dyDescent="0.25">
      <c r="A22" s="17" t="s">
        <v>21</v>
      </c>
      <c r="B22" s="18">
        <f>B20-B21</f>
        <v>0</v>
      </c>
      <c r="C22" s="18">
        <f>C20-C21</f>
        <v>0</v>
      </c>
      <c r="D22" s="18">
        <f>D20-D21</f>
        <v>0</v>
      </c>
      <c r="E22" s="19" t="str">
        <f t="shared" si="3"/>
        <v>-</v>
      </c>
      <c r="F22" s="19" t="e">
        <f t="shared" si="4"/>
        <v>#DIV/0!</v>
      </c>
    </row>
    <row r="23" spans="1:6" s="11" customFormat="1" ht="24.95" customHeight="1" x14ac:dyDescent="0.25">
      <c r="A23" s="13" t="s">
        <v>22</v>
      </c>
      <c r="B23" s="14">
        <v>309345.28000000003</v>
      </c>
      <c r="C23" s="14">
        <v>407547.82</v>
      </c>
      <c r="D23" s="14">
        <v>554975.56000000006</v>
      </c>
      <c r="E23" s="15">
        <f>D23/B23</f>
        <v>1.7940327390804218</v>
      </c>
      <c r="F23" s="15">
        <f t="shared" si="4"/>
        <v>1.3617434145519416</v>
      </c>
    </row>
    <row r="24" spans="1:6" s="11" customFormat="1" ht="24.95" customHeight="1" x14ac:dyDescent="0.25">
      <c r="A24" s="13" t="s">
        <v>23</v>
      </c>
      <c r="B24" s="14">
        <v>513092.42</v>
      </c>
      <c r="C24" s="14">
        <v>409567.82</v>
      </c>
      <c r="D24" s="14">
        <v>873971.42</v>
      </c>
      <c r="E24" s="15">
        <f>D24/B24</f>
        <v>1.7033411251719526</v>
      </c>
      <c r="F24" s="15">
        <f t="shared" si="4"/>
        <v>2.133886934769436</v>
      </c>
    </row>
    <row r="25" spans="1:6" ht="30" customHeight="1" x14ac:dyDescent="0.25">
      <c r="A25" s="17" t="s">
        <v>24</v>
      </c>
      <c r="B25" s="18">
        <f>B20-B21+B23-B24</f>
        <v>-203747.13999999996</v>
      </c>
      <c r="C25" s="18">
        <f>C20-C21+C23-C24</f>
        <v>-2020</v>
      </c>
      <c r="D25" s="18">
        <f>D20-D21+D23-D24</f>
        <v>-318995.86</v>
      </c>
      <c r="E25" s="19">
        <f t="shared" si="3"/>
        <v>1.5656458294334834</v>
      </c>
      <c r="F25" s="19">
        <f t="shared" si="4"/>
        <v>157.91874257425741</v>
      </c>
    </row>
    <row r="26" spans="1:6" ht="30" customHeight="1" x14ac:dyDescent="0.25">
      <c r="A26" s="17" t="s">
        <v>25</v>
      </c>
      <c r="B26" s="18">
        <f>B14+B25</f>
        <v>0</v>
      </c>
      <c r="C26" s="18">
        <f>C14+C25</f>
        <v>-2020</v>
      </c>
      <c r="D26" s="18">
        <f>D14+D25</f>
        <v>0</v>
      </c>
      <c r="E26" s="19" t="str">
        <f t="shared" si="3"/>
        <v>-</v>
      </c>
      <c r="F26" s="19">
        <f t="shared" si="4"/>
        <v>0</v>
      </c>
    </row>
    <row r="27" spans="1:6" x14ac:dyDescent="0.25">
      <c r="A27" s="11"/>
      <c r="B27" s="11"/>
      <c r="C27" s="11"/>
      <c r="D27" s="11"/>
      <c r="E27" s="11"/>
      <c r="F27" s="11"/>
    </row>
    <row r="28" spans="1:6" x14ac:dyDescent="0.25">
      <c r="A28" s="11"/>
      <c r="B28" s="11"/>
      <c r="C28" s="11"/>
      <c r="D28" s="11"/>
      <c r="E28" s="11"/>
      <c r="F28" s="11"/>
    </row>
    <row r="29" spans="1:6" x14ac:dyDescent="0.25">
      <c r="C29" s="24"/>
    </row>
  </sheetData>
  <mergeCells count="3">
    <mergeCell ref="A4:F4"/>
    <mergeCell ref="A2:F2"/>
    <mergeCell ref="A3:F3"/>
  </mergeCells>
  <pageMargins left="0.39370078740157499" right="0.39370078740157499" top="0.39370078740157499" bottom="0.511811023622047" header="0" footer="0.31496062992126"/>
  <pageSetup paperSize="9" scale="56" fitToHeight="0" orientation="portrait" r:id="rId1"/>
  <headerFoot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6"/>
  <sheetViews>
    <sheetView zoomScaleNormal="100" workbookViewId="0">
      <pane ySplit="6" topLeftCell="A121" activePane="bottomLeft" state="frozen"/>
      <selection pane="bottomLeft" activeCell="D162" sqref="D162"/>
    </sheetView>
  </sheetViews>
  <sheetFormatPr defaultColWidth="9.140625" defaultRowHeight="15" x14ac:dyDescent="0.25"/>
  <cols>
    <col min="1" max="1" width="73.7109375" style="1" customWidth="1"/>
    <col min="2" max="4" width="19.7109375" style="1" customWidth="1"/>
    <col min="5" max="6" width="15" style="1" customWidth="1"/>
    <col min="7" max="7" width="12.140625" bestFit="1" customWidth="1"/>
  </cols>
  <sheetData>
    <row r="1" spans="1:6" s="5" customFormat="1" ht="30" customHeight="1" x14ac:dyDescent="0.25">
      <c r="A1" s="141" t="s">
        <v>1</v>
      </c>
      <c r="B1" s="141"/>
      <c r="C1" s="141"/>
      <c r="D1" s="141"/>
      <c r="E1" s="141"/>
      <c r="F1" s="141"/>
    </row>
    <row r="2" spans="1:6" s="5" customFormat="1" ht="30" customHeight="1" x14ac:dyDescent="0.25">
      <c r="A2" s="141" t="s">
        <v>26</v>
      </c>
      <c r="B2" s="141"/>
      <c r="C2" s="141"/>
      <c r="D2" s="141"/>
      <c r="E2" s="141"/>
      <c r="F2" s="141"/>
    </row>
    <row r="3" spans="1:6" s="6" customFormat="1" ht="24.95" customHeight="1" x14ac:dyDescent="0.3">
      <c r="A3" s="141" t="s">
        <v>27</v>
      </c>
      <c r="B3" s="141"/>
      <c r="C3" s="141"/>
      <c r="D3" s="141"/>
      <c r="E3" s="141"/>
      <c r="F3" s="141"/>
    </row>
    <row r="4" spans="1:6" s="7" customFormat="1" ht="24.95" customHeight="1" x14ac:dyDescent="0.25">
      <c r="A4" s="8" t="s">
        <v>28</v>
      </c>
      <c r="B4" s="9"/>
      <c r="C4" s="9"/>
      <c r="D4" s="9"/>
      <c r="E4" s="9"/>
      <c r="F4" s="9"/>
    </row>
    <row r="5" spans="1:6" ht="57.6" customHeight="1" x14ac:dyDescent="0.25">
      <c r="A5" s="10" t="s">
        <v>29</v>
      </c>
      <c r="B5" s="10" t="s">
        <v>7</v>
      </c>
      <c r="C5" s="10" t="s">
        <v>237</v>
      </c>
      <c r="D5" s="10" t="s">
        <v>238</v>
      </c>
      <c r="E5" s="10" t="s">
        <v>9</v>
      </c>
      <c r="F5" s="10" t="s">
        <v>239</v>
      </c>
    </row>
    <row r="6" spans="1:6" s="11" customFormat="1" ht="15.95" customHeight="1" x14ac:dyDescent="0.25">
      <c r="A6" s="12" t="s">
        <v>10</v>
      </c>
      <c r="B6" s="12">
        <f>COLUMN()</f>
        <v>2</v>
      </c>
      <c r="C6" s="12">
        <v>3</v>
      </c>
      <c r="D6" s="12">
        <f>COLUMN()</f>
        <v>4</v>
      </c>
      <c r="E6" s="12" t="str">
        <f>_xlfn.CONCAT(TEXT(COLUMN(),"@")," (",TEXT(D6,"@")," / ",TEXT(B6,"@"),")")</f>
        <v>5 (4 / 2)</v>
      </c>
      <c r="F6" s="12" t="str">
        <f>_xlfn.CONCAT(TEXT(COLUMN(),"@")," (",TEXT(D6,"@")," / ",TEXT(C6,"@"),")")</f>
        <v>6 (4 / 3)</v>
      </c>
    </row>
    <row r="7" spans="1:6" x14ac:dyDescent="0.25">
      <c r="A7" s="25" t="s">
        <v>11</v>
      </c>
      <c r="B7" s="26">
        <f>SUBTOTAL(9,B12:B36)</f>
        <v>1203890.2499999998</v>
      </c>
      <c r="C7" s="26">
        <v>2403557</v>
      </c>
      <c r="D7" s="26">
        <f>SUBTOTAL(9,D10:D35)</f>
        <v>1194770.3399999999</v>
      </c>
      <c r="E7" s="27">
        <f t="shared" ref="E7:E37" si="0">IF(B7&lt;&gt;0,D7/B7,"-")</f>
        <v>0.99242463339162357</v>
      </c>
      <c r="F7" s="27">
        <f t="shared" ref="F7:F26" si="1">D7/C7</f>
        <v>0.49708425471083062</v>
      </c>
    </row>
    <row r="8" spans="1:6" x14ac:dyDescent="0.25">
      <c r="A8" s="28" t="s">
        <v>30</v>
      </c>
      <c r="B8" s="29">
        <f>SUBTOTAL(9,B12:B14)</f>
        <v>130535.89</v>
      </c>
      <c r="C8" s="29">
        <v>0</v>
      </c>
      <c r="D8" s="29">
        <f>SUBTOTAL(9,D10:D14)</f>
        <v>50081.03</v>
      </c>
      <c r="E8" s="30">
        <f t="shared" si="0"/>
        <v>0.38365716892112967</v>
      </c>
      <c r="F8" s="30" t="e">
        <f t="shared" si="1"/>
        <v>#DIV/0!</v>
      </c>
    </row>
    <row r="9" spans="1:6" x14ac:dyDescent="0.25">
      <c r="A9" s="31" t="s">
        <v>241</v>
      </c>
      <c r="B9" s="32">
        <f>SUBTOTAL(9,B10:B10)</f>
        <v>0</v>
      </c>
      <c r="C9" s="32">
        <v>0</v>
      </c>
      <c r="D9" s="32">
        <f>SUBTOTAL(9,D10:D10)</f>
        <v>7168</v>
      </c>
      <c r="E9" s="33" t="e">
        <f>D9/B9</f>
        <v>#DIV/0!</v>
      </c>
      <c r="F9" s="33" t="e">
        <f t="shared" ref="F9:F10" si="2">D9/C9</f>
        <v>#DIV/0!</v>
      </c>
    </row>
    <row r="10" spans="1:6" x14ac:dyDescent="0.25">
      <c r="A10" s="34" t="s">
        <v>240</v>
      </c>
      <c r="B10" s="35"/>
      <c r="C10" s="35">
        <v>0</v>
      </c>
      <c r="D10" s="35">
        <v>7168</v>
      </c>
      <c r="E10" s="36" t="e">
        <f>D10/B10</f>
        <v>#DIV/0!</v>
      </c>
      <c r="F10" s="36" t="e">
        <f t="shared" si="2"/>
        <v>#DIV/0!</v>
      </c>
    </row>
    <row r="11" spans="1:6" x14ac:dyDescent="0.25">
      <c r="A11" s="31" t="s">
        <v>31</v>
      </c>
      <c r="B11" s="32">
        <f>SUBTOTAL(9,B12:B12)</f>
        <v>4000</v>
      </c>
      <c r="C11" s="32">
        <v>0</v>
      </c>
      <c r="D11" s="32">
        <f>SUBTOTAL(9,D12:D12)</f>
        <v>2000</v>
      </c>
      <c r="E11" s="33">
        <f>D11/B11</f>
        <v>0.5</v>
      </c>
      <c r="F11" s="33" t="e">
        <f t="shared" si="1"/>
        <v>#DIV/0!</v>
      </c>
    </row>
    <row r="12" spans="1:6" x14ac:dyDescent="0.25">
      <c r="A12" s="34" t="s">
        <v>32</v>
      </c>
      <c r="B12" s="35">
        <v>4000</v>
      </c>
      <c r="C12" s="35">
        <v>0</v>
      </c>
      <c r="D12" s="35">
        <v>2000</v>
      </c>
      <c r="E12" s="36">
        <f>D12/B12</f>
        <v>0.5</v>
      </c>
      <c r="F12" s="36" t="e">
        <f t="shared" si="1"/>
        <v>#DIV/0!</v>
      </c>
    </row>
    <row r="13" spans="1:6" x14ac:dyDescent="0.25">
      <c r="A13" s="31" t="s">
        <v>33</v>
      </c>
      <c r="B13" s="32">
        <f>SUBTOTAL(9,B14:B14)</f>
        <v>126535.89</v>
      </c>
      <c r="C13" s="32">
        <v>0</v>
      </c>
      <c r="D13" s="32">
        <f>SUBTOTAL(9,D14:D14)</f>
        <v>40913.03</v>
      </c>
      <c r="E13" s="33">
        <f t="shared" si="0"/>
        <v>0.32333142794506758</v>
      </c>
      <c r="F13" s="33" t="e">
        <f t="shared" si="1"/>
        <v>#DIV/0!</v>
      </c>
    </row>
    <row r="14" spans="1:6" x14ac:dyDescent="0.25">
      <c r="A14" s="34" t="s">
        <v>34</v>
      </c>
      <c r="B14" s="35">
        <v>126535.89</v>
      </c>
      <c r="C14" s="35">
        <v>0</v>
      </c>
      <c r="D14" s="35">
        <v>40913.03</v>
      </c>
      <c r="E14" s="36">
        <f t="shared" si="0"/>
        <v>0.32333142794506758</v>
      </c>
      <c r="F14" s="36" t="e">
        <f t="shared" si="1"/>
        <v>#DIV/0!</v>
      </c>
    </row>
    <row r="15" spans="1:6" x14ac:dyDescent="0.25">
      <c r="A15" s="28" t="s">
        <v>35</v>
      </c>
      <c r="B15" s="29">
        <f>SUBTOTAL(9,B17:B17)</f>
        <v>65.84</v>
      </c>
      <c r="C15" s="29">
        <v>100</v>
      </c>
      <c r="D15" s="29">
        <f>SUBTOTAL(9,D17:D17)</f>
        <v>15.87</v>
      </c>
      <c r="E15" s="30">
        <f>D15/B15</f>
        <v>0.2410388821385176</v>
      </c>
      <c r="F15" s="30">
        <f t="shared" si="1"/>
        <v>0.15869999999999998</v>
      </c>
    </row>
    <row r="16" spans="1:6" x14ac:dyDescent="0.25">
      <c r="A16" s="31" t="s">
        <v>36</v>
      </c>
      <c r="B16" s="32">
        <f>SUBTOTAL(9,B17:B17)</f>
        <v>65.84</v>
      </c>
      <c r="C16" s="32">
        <v>100</v>
      </c>
      <c r="D16" s="32">
        <f>SUBTOTAL(9,D17:D17)</f>
        <v>15.87</v>
      </c>
      <c r="E16" s="33">
        <f>D16/B16</f>
        <v>0.2410388821385176</v>
      </c>
      <c r="F16" s="33">
        <f t="shared" si="1"/>
        <v>0.15869999999999998</v>
      </c>
    </row>
    <row r="17" spans="1:7" x14ac:dyDescent="0.25">
      <c r="A17" s="34" t="s">
        <v>37</v>
      </c>
      <c r="B17" s="35">
        <v>65.84</v>
      </c>
      <c r="C17" s="35">
        <v>100</v>
      </c>
      <c r="D17" s="35">
        <v>15.87</v>
      </c>
      <c r="E17" s="36">
        <f>D17/B17</f>
        <v>0.2410388821385176</v>
      </c>
      <c r="F17" s="36">
        <f t="shared" si="1"/>
        <v>0.15869999999999998</v>
      </c>
    </row>
    <row r="18" spans="1:7" x14ac:dyDescent="0.25">
      <c r="A18" s="28" t="s">
        <v>38</v>
      </c>
      <c r="B18" s="29">
        <f>SUBTOTAL(9,B20:B20)</f>
        <v>356855</v>
      </c>
      <c r="C18" s="29">
        <v>550000</v>
      </c>
      <c r="D18" s="29">
        <f>SUBTOTAL(9,D20:D20)</f>
        <v>380077.72</v>
      </c>
      <c r="E18" s="30">
        <f t="shared" si="0"/>
        <v>1.065076067310252</v>
      </c>
      <c r="F18" s="30">
        <f t="shared" si="1"/>
        <v>0.69105039999999995</v>
      </c>
    </row>
    <row r="19" spans="1:7" x14ac:dyDescent="0.25">
      <c r="A19" s="31" t="s">
        <v>39</v>
      </c>
      <c r="B19" s="32">
        <f>SUBTOTAL(9,B20:B20)</f>
        <v>356855</v>
      </c>
      <c r="C19" s="32">
        <v>550000</v>
      </c>
      <c r="D19" s="32">
        <f>SUBTOTAL(9,D20:D20)</f>
        <v>380077.72</v>
      </c>
      <c r="E19" s="33">
        <f t="shared" si="0"/>
        <v>1.065076067310252</v>
      </c>
      <c r="F19" s="33">
        <f t="shared" si="1"/>
        <v>0.69105039999999995</v>
      </c>
      <c r="G19" s="64"/>
    </row>
    <row r="20" spans="1:7" x14ac:dyDescent="0.25">
      <c r="A20" s="34" t="s">
        <v>40</v>
      </c>
      <c r="B20" s="35">
        <v>356855</v>
      </c>
      <c r="C20" s="35">
        <v>550000</v>
      </c>
      <c r="D20" s="35">
        <v>380077.72</v>
      </c>
      <c r="E20" s="36">
        <f t="shared" si="0"/>
        <v>1.065076067310252</v>
      </c>
      <c r="F20" s="36">
        <f t="shared" si="1"/>
        <v>0.69105039999999995</v>
      </c>
    </row>
    <row r="21" spans="1:7" x14ac:dyDescent="0.25">
      <c r="A21" s="28" t="s">
        <v>41</v>
      </c>
      <c r="B21" s="29">
        <f>SUBTOTAL(9,B23:B26)</f>
        <v>86191.54</v>
      </c>
      <c r="C21" s="29">
        <v>140000</v>
      </c>
      <c r="D21" s="29">
        <f>SUBTOTAL(9,D23:D26)</f>
        <v>96346.099999999991</v>
      </c>
      <c r="E21" s="30">
        <f t="shared" si="0"/>
        <v>1.1178138828938431</v>
      </c>
      <c r="F21" s="30">
        <f t="shared" si="1"/>
        <v>0.68818642857142853</v>
      </c>
    </row>
    <row r="22" spans="1:7" x14ac:dyDescent="0.25">
      <c r="A22" s="31" t="s">
        <v>42</v>
      </c>
      <c r="B22" s="32">
        <f>SUBTOTAL(9,B23:B24)</f>
        <v>78891.539999999994</v>
      </c>
      <c r="C22" s="32">
        <f>C23+C24</f>
        <v>140000</v>
      </c>
      <c r="D22" s="32">
        <f>SUBTOTAL(9,D23:D24)</f>
        <v>96346.099999999991</v>
      </c>
      <c r="E22" s="33">
        <f t="shared" si="0"/>
        <v>1.2212475507513225</v>
      </c>
      <c r="F22" s="33">
        <f t="shared" si="1"/>
        <v>0.68818642857142853</v>
      </c>
    </row>
    <row r="23" spans="1:7" x14ac:dyDescent="0.25">
      <c r="A23" s="34" t="s">
        <v>43</v>
      </c>
      <c r="B23" s="35">
        <v>6761.7</v>
      </c>
      <c r="C23" s="35">
        <v>20000</v>
      </c>
      <c r="D23" s="35">
        <v>6074.4</v>
      </c>
      <c r="E23" s="36">
        <f t="shared" si="0"/>
        <v>0.89835396423976221</v>
      </c>
      <c r="F23" s="36">
        <f t="shared" si="1"/>
        <v>0.30371999999999999</v>
      </c>
    </row>
    <row r="24" spans="1:7" x14ac:dyDescent="0.25">
      <c r="A24" s="34" t="s">
        <v>44</v>
      </c>
      <c r="B24" s="35">
        <v>72129.84</v>
      </c>
      <c r="C24" s="35">
        <v>120000</v>
      </c>
      <c r="D24" s="35">
        <v>90271.7</v>
      </c>
      <c r="E24" s="36">
        <f t="shared" si="0"/>
        <v>1.2515167093119852</v>
      </c>
      <c r="F24" s="36">
        <f t="shared" si="1"/>
        <v>0.75226416666666662</v>
      </c>
    </row>
    <row r="25" spans="1:7" x14ac:dyDescent="0.25">
      <c r="A25" s="31" t="s">
        <v>45</v>
      </c>
      <c r="B25" s="32">
        <f>SUBTOTAL(9,B26:B26)</f>
        <v>7300</v>
      </c>
      <c r="C25" s="32"/>
      <c r="D25" s="32">
        <f>SUBTOTAL(9,D26:D26)</f>
        <v>0</v>
      </c>
      <c r="E25" s="33">
        <f>D25/B25</f>
        <v>0</v>
      </c>
      <c r="F25" s="33" t="e">
        <f t="shared" si="1"/>
        <v>#DIV/0!</v>
      </c>
    </row>
    <row r="26" spans="1:7" x14ac:dyDescent="0.25">
      <c r="A26" s="34" t="s">
        <v>46</v>
      </c>
      <c r="B26" s="35">
        <v>7300</v>
      </c>
      <c r="C26" s="35"/>
      <c r="D26" s="35"/>
      <c r="E26" s="36">
        <f>D26/B26</f>
        <v>0</v>
      </c>
      <c r="F26" s="36" t="e">
        <f t="shared" si="1"/>
        <v>#DIV/0!</v>
      </c>
    </row>
    <row r="27" spans="1:7" x14ac:dyDescent="0.25">
      <c r="A27" s="28" t="s">
        <v>47</v>
      </c>
      <c r="B27" s="29">
        <f>SUBTOTAL(9,B29:B30)</f>
        <v>620546.62</v>
      </c>
      <c r="C27" s="29">
        <f>C28</f>
        <v>1698457</v>
      </c>
      <c r="D27" s="29">
        <f>SUBTOTAL(9,D29:D30)</f>
        <v>653169.39999999991</v>
      </c>
      <c r="E27" s="30">
        <f t="shared" si="0"/>
        <v>1.0525710380954132</v>
      </c>
      <c r="F27" s="30">
        <f>D27/C27</f>
        <v>0.38456634462927231</v>
      </c>
    </row>
    <row r="28" spans="1:7" x14ac:dyDescent="0.25">
      <c r="A28" s="31" t="s">
        <v>48</v>
      </c>
      <c r="B28" s="32">
        <f>SUBTOTAL(9,B29:B30)</f>
        <v>620546.62</v>
      </c>
      <c r="C28" s="32">
        <f>C29+C30</f>
        <v>1698457</v>
      </c>
      <c r="D28" s="32">
        <f>SUBTOTAL(9,D29:D30)</f>
        <v>653169.39999999991</v>
      </c>
      <c r="E28" s="33">
        <f t="shared" si="0"/>
        <v>1.0525710380954132</v>
      </c>
      <c r="F28" s="33">
        <f t="shared" ref="F28:F37" si="3">D28/C28</f>
        <v>0.38456634462927231</v>
      </c>
    </row>
    <row r="29" spans="1:7" x14ac:dyDescent="0.25">
      <c r="A29" s="34" t="s">
        <v>49</v>
      </c>
      <c r="B29" s="35">
        <v>540947.88</v>
      </c>
      <c r="C29" s="35">
        <v>1366426</v>
      </c>
      <c r="D29" s="35">
        <v>627224.82999999996</v>
      </c>
      <c r="E29" s="36">
        <f t="shared" si="0"/>
        <v>1.1594921677112404</v>
      </c>
      <c r="F29" s="36">
        <f t="shared" si="3"/>
        <v>0.45902583089022014</v>
      </c>
    </row>
    <row r="30" spans="1:7" x14ac:dyDescent="0.25">
      <c r="A30" s="34" t="s">
        <v>50</v>
      </c>
      <c r="B30" s="35">
        <v>79598.740000000005</v>
      </c>
      <c r="C30" s="35">
        <v>332031</v>
      </c>
      <c r="D30" s="35">
        <v>25944.57</v>
      </c>
      <c r="E30" s="36">
        <f>D30/B30</f>
        <v>0.32594196842814344</v>
      </c>
      <c r="F30" s="36">
        <f t="shared" si="3"/>
        <v>7.8138999069364001E-2</v>
      </c>
    </row>
    <row r="31" spans="1:7" x14ac:dyDescent="0.25">
      <c r="A31" s="28" t="s">
        <v>51</v>
      </c>
      <c r="B31" s="29">
        <f>SUBTOTAL(9,B33:B33)</f>
        <v>4847.68</v>
      </c>
      <c r="C31" s="29">
        <v>15000</v>
      </c>
      <c r="D31" s="29">
        <f>SUBTOTAL(9,D33:D33)</f>
        <v>4272.22</v>
      </c>
      <c r="E31" s="30">
        <f>D31/B31</f>
        <v>0.88129166941712322</v>
      </c>
      <c r="F31" s="30">
        <f t="shared" ref="F31:F33" si="4">D31/C31</f>
        <v>0.28481466666666666</v>
      </c>
    </row>
    <row r="32" spans="1:7" x14ac:dyDescent="0.25">
      <c r="A32" s="31" t="s">
        <v>52</v>
      </c>
      <c r="B32" s="32">
        <f>SUBTOTAL(9,B33:B33)</f>
        <v>4847.68</v>
      </c>
      <c r="C32" s="32">
        <v>15000</v>
      </c>
      <c r="D32" s="32">
        <f>SUBTOTAL(9,D33:D33)</f>
        <v>4272.22</v>
      </c>
      <c r="E32" s="33">
        <f t="shared" ref="E32:E33" si="5">IF(B32&lt;&gt;0,D32/B32,"-")</f>
        <v>0.88129166941712322</v>
      </c>
      <c r="F32" s="33">
        <f t="shared" si="4"/>
        <v>0.28481466666666666</v>
      </c>
    </row>
    <row r="33" spans="1:7" x14ac:dyDescent="0.25">
      <c r="A33" s="34" t="s">
        <v>53</v>
      </c>
      <c r="B33" s="35">
        <v>4847.68</v>
      </c>
      <c r="C33" s="35">
        <v>15000</v>
      </c>
      <c r="D33" s="35">
        <v>4272.22</v>
      </c>
      <c r="E33" s="36">
        <f t="shared" si="5"/>
        <v>0.88129166941712322</v>
      </c>
      <c r="F33" s="36">
        <f t="shared" si="4"/>
        <v>0.28481466666666666</v>
      </c>
    </row>
    <row r="34" spans="1:7" x14ac:dyDescent="0.25">
      <c r="A34" s="28" t="s">
        <v>255</v>
      </c>
      <c r="B34" s="29">
        <f>SUBTOTAL(9,B36:B36)</f>
        <v>4847.68</v>
      </c>
      <c r="C34" s="29"/>
      <c r="D34" s="29">
        <f>SUBTOTAL(9,D36:D36)</f>
        <v>10808</v>
      </c>
      <c r="E34" s="30">
        <f>D34/B34</f>
        <v>2.2295201003366558</v>
      </c>
      <c r="F34" s="30" t="e">
        <f t="shared" si="3"/>
        <v>#DIV/0!</v>
      </c>
    </row>
    <row r="35" spans="1:7" x14ac:dyDescent="0.25">
      <c r="A35" s="31" t="s">
        <v>256</v>
      </c>
      <c r="B35" s="32">
        <f>SUBTOTAL(9,B36:B36)</f>
        <v>4847.68</v>
      </c>
      <c r="C35" s="32"/>
      <c r="D35" s="32">
        <v>10808</v>
      </c>
      <c r="E35" s="33">
        <f t="shared" si="0"/>
        <v>2.2295201003366558</v>
      </c>
      <c r="F35" s="33" t="e">
        <f t="shared" si="3"/>
        <v>#DIV/0!</v>
      </c>
    </row>
    <row r="36" spans="1:7" x14ac:dyDescent="0.25">
      <c r="A36" s="34" t="s">
        <v>257</v>
      </c>
      <c r="B36" s="35">
        <v>4847.68</v>
      </c>
      <c r="C36" s="35"/>
      <c r="D36" s="35">
        <v>10808</v>
      </c>
      <c r="E36" s="36">
        <f t="shared" si="0"/>
        <v>2.2295201003366558</v>
      </c>
      <c r="F36" s="36" t="e">
        <f t="shared" si="3"/>
        <v>#DIV/0!</v>
      </c>
    </row>
    <row r="37" spans="1:7" ht="20.100000000000001" customHeight="1" x14ac:dyDescent="0.25">
      <c r="A37" s="37" t="s">
        <v>54</v>
      </c>
      <c r="B37" s="38">
        <f>IFERROR(SUBTOTAL(9,B12:B36),0)</f>
        <v>1203890.2499999998</v>
      </c>
      <c r="C37" s="38">
        <v>2403557</v>
      </c>
      <c r="D37" s="38">
        <f>IFERROR(SUBTOTAL(9,D10:D35),0)</f>
        <v>1194770.3399999999</v>
      </c>
      <c r="E37" s="39">
        <f t="shared" si="0"/>
        <v>0.99242463339162357</v>
      </c>
      <c r="F37" s="39">
        <f t="shared" si="3"/>
        <v>0.49708425471083062</v>
      </c>
    </row>
    <row r="38" spans="1:7" x14ac:dyDescent="0.25">
      <c r="A38" s="11"/>
      <c r="B38" s="11"/>
      <c r="C38" s="11"/>
      <c r="D38" s="11"/>
      <c r="E38" s="11"/>
      <c r="F38" s="11"/>
    </row>
    <row r="39" spans="1:7" x14ac:dyDescent="0.25">
      <c r="A39" s="11"/>
      <c r="B39" s="11"/>
      <c r="C39" s="11"/>
      <c r="D39" s="11"/>
      <c r="E39" s="11"/>
      <c r="F39" s="11"/>
    </row>
    <row r="40" spans="1:7" s="7" customFormat="1" ht="24.95" customHeight="1" x14ac:dyDescent="0.25">
      <c r="A40" s="8" t="s">
        <v>55</v>
      </c>
      <c r="B40" s="9"/>
      <c r="C40" s="9"/>
      <c r="D40" s="9"/>
      <c r="E40" s="9"/>
      <c r="F40" s="9"/>
    </row>
    <row r="41" spans="1:7" ht="57.6" customHeight="1" x14ac:dyDescent="0.25">
      <c r="A41" s="40" t="s">
        <v>29</v>
      </c>
      <c r="B41" s="10" t="s">
        <v>7</v>
      </c>
      <c r="C41" s="10" t="s">
        <v>237</v>
      </c>
      <c r="D41" s="10" t="s">
        <v>238</v>
      </c>
      <c r="E41" s="10" t="s">
        <v>9</v>
      </c>
      <c r="F41" s="10" t="s">
        <v>239</v>
      </c>
    </row>
    <row r="42" spans="1:7" s="11" customFormat="1" ht="15.95" customHeight="1" x14ac:dyDescent="0.25">
      <c r="A42" s="12" t="s">
        <v>10</v>
      </c>
      <c r="B42" s="12">
        <f>COLUMN()</f>
        <v>2</v>
      </c>
      <c r="C42" s="12">
        <v>3</v>
      </c>
      <c r="D42" s="12">
        <f>COLUMN()</f>
        <v>4</v>
      </c>
      <c r="E42" s="12" t="str">
        <f>_xlfn.CONCAT(TEXT(COLUMN(),"@")," (",TEXT(D42,"@")," / ",TEXT(B42,"@"),")")</f>
        <v>5 (4 / 2)</v>
      </c>
      <c r="F42" s="12" t="str">
        <f>_xlfn.CONCAT(TEXT(COLUMN(),"@")," (",TEXT(D42,"@")," / ",TEXT(C42,"@"),")")</f>
        <v>6 (4 / 3)</v>
      </c>
    </row>
    <row r="43" spans="1:7" x14ac:dyDescent="0.25">
      <c r="A43" s="25" t="s">
        <v>14</v>
      </c>
      <c r="B43" s="26">
        <f>SUBTOTAL(9,B46:B87)</f>
        <v>748332.16000000027</v>
      </c>
      <c r="C43" s="26">
        <f>C44+C53+C84</f>
        <v>1925936</v>
      </c>
      <c r="D43" s="26">
        <f>D44+D53+D84</f>
        <v>807484.1100000001</v>
      </c>
      <c r="E43" s="27">
        <f t="shared" ref="E43:E75" si="6">IF(B43&lt;&gt;0,D43/B43,"-")</f>
        <v>1.0790450459859962</v>
      </c>
      <c r="F43" s="27">
        <f>D43/C43</f>
        <v>0.41926840248066399</v>
      </c>
    </row>
    <row r="44" spans="1:7" x14ac:dyDescent="0.25">
      <c r="A44" s="28" t="s">
        <v>56</v>
      </c>
      <c r="B44" s="29">
        <f>SUBTOTAL(9,B46:B52)</f>
        <v>377874.88</v>
      </c>
      <c r="C44" s="29">
        <f>C45+C49+C51</f>
        <v>831853</v>
      </c>
      <c r="D44" s="29">
        <f>D45+D49+D51</f>
        <v>343258.01</v>
      </c>
      <c r="E44" s="30">
        <f t="shared" si="6"/>
        <v>0.90839065565829624</v>
      </c>
      <c r="F44" s="30">
        <f>D44/C44</f>
        <v>0.41264263036858678</v>
      </c>
    </row>
    <row r="45" spans="1:7" x14ac:dyDescent="0.25">
      <c r="A45" s="31" t="s">
        <v>57</v>
      </c>
      <c r="B45" s="32">
        <f>SUBTOTAL(9,B46:B47)</f>
        <v>324541.5</v>
      </c>
      <c r="C45" s="32">
        <f>C46+C47</f>
        <v>707064</v>
      </c>
      <c r="D45" s="32">
        <f>SUBTOTAL(9,D46:D47)</f>
        <v>292627.08</v>
      </c>
      <c r="E45" s="33">
        <f t="shared" si="6"/>
        <v>0.9016630538775473</v>
      </c>
      <c r="F45" s="33">
        <f>D45/C45</f>
        <v>0.41386222463595945</v>
      </c>
    </row>
    <row r="46" spans="1:7" x14ac:dyDescent="0.25">
      <c r="A46" s="34" t="s">
        <v>58</v>
      </c>
      <c r="B46" s="35">
        <v>314114.53000000003</v>
      </c>
      <c r="C46" s="35">
        <v>707064</v>
      </c>
      <c r="D46" s="35">
        <v>292627.08</v>
      </c>
      <c r="E46" s="36">
        <f t="shared" si="6"/>
        <v>0.93159358148761851</v>
      </c>
      <c r="F46" s="36">
        <f>D46/C46</f>
        <v>0.41386222463595945</v>
      </c>
      <c r="G46" s="68"/>
    </row>
    <row r="47" spans="1:7" x14ac:dyDescent="0.25">
      <c r="A47" s="34" t="s">
        <v>59</v>
      </c>
      <c r="B47" s="35">
        <v>10426.969999999999</v>
      </c>
      <c r="C47" s="35"/>
      <c r="D47" s="35"/>
      <c r="E47" s="36">
        <f t="shared" si="6"/>
        <v>0</v>
      </c>
      <c r="F47" s="36" t="e">
        <f t="shared" ref="F47:F48" si="7">D47/C47</f>
        <v>#DIV/0!</v>
      </c>
      <c r="G47" s="68"/>
    </row>
    <row r="48" spans="1:7" x14ac:dyDescent="0.25">
      <c r="A48" s="34" t="s">
        <v>205</v>
      </c>
      <c r="B48" s="35">
        <v>0</v>
      </c>
      <c r="C48" s="35"/>
      <c r="D48" s="35"/>
      <c r="E48" s="36" t="e">
        <f>D48/B48</f>
        <v>#DIV/0!</v>
      </c>
      <c r="F48" s="36" t="e">
        <f t="shared" si="7"/>
        <v>#DIV/0!</v>
      </c>
      <c r="G48" s="64"/>
    </row>
    <row r="49" spans="1:7" x14ac:dyDescent="0.25">
      <c r="A49" s="31" t="s">
        <v>60</v>
      </c>
      <c r="B49" s="32">
        <f>SUBTOTAL(9,B50:B50)</f>
        <v>10800</v>
      </c>
      <c r="C49" s="32">
        <f>C50</f>
        <v>24385</v>
      </c>
      <c r="D49" s="32">
        <f>SUBTOTAL(9,D50:D50)</f>
        <v>12000</v>
      </c>
      <c r="E49" s="33">
        <f t="shared" si="6"/>
        <v>1.1111111111111112</v>
      </c>
      <c r="F49" s="33">
        <f t="shared" ref="F49:F55" si="8">D49/C49</f>
        <v>0.49210580274759075</v>
      </c>
      <c r="G49" s="64"/>
    </row>
    <row r="50" spans="1:7" x14ac:dyDescent="0.25">
      <c r="A50" s="34" t="s">
        <v>61</v>
      </c>
      <c r="B50" s="35">
        <v>10800</v>
      </c>
      <c r="C50" s="35">
        <v>24385</v>
      </c>
      <c r="D50" s="35">
        <v>12000</v>
      </c>
      <c r="E50" s="36">
        <f t="shared" si="6"/>
        <v>1.1111111111111112</v>
      </c>
      <c r="F50" s="36">
        <f t="shared" si="8"/>
        <v>0.49210580274759075</v>
      </c>
      <c r="G50" s="68"/>
    </row>
    <row r="51" spans="1:7" x14ac:dyDescent="0.25">
      <c r="A51" s="31" t="s">
        <v>62</v>
      </c>
      <c r="B51" s="32">
        <f>SUBTOTAL(9,B52:B52)</f>
        <v>42533.38</v>
      </c>
      <c r="C51" s="32">
        <f>SUBTOTAL(9,C52:C52)</f>
        <v>100404</v>
      </c>
      <c r="D51" s="32">
        <f>SUBTOTAL(9,D52:D52)</f>
        <v>38630.93</v>
      </c>
      <c r="E51" s="33">
        <f t="shared" si="6"/>
        <v>0.90824970881693401</v>
      </c>
      <c r="F51" s="33">
        <f t="shared" si="8"/>
        <v>0.38475489024341658</v>
      </c>
      <c r="G51" s="69"/>
    </row>
    <row r="52" spans="1:7" x14ac:dyDescent="0.25">
      <c r="A52" s="34" t="s">
        <v>63</v>
      </c>
      <c r="B52" s="35">
        <v>42533.38</v>
      </c>
      <c r="C52" s="35">
        <v>100404</v>
      </c>
      <c r="D52" s="35">
        <v>38630.93</v>
      </c>
      <c r="E52" s="36">
        <f t="shared" si="6"/>
        <v>0.90824970881693401</v>
      </c>
      <c r="F52" s="36">
        <f t="shared" si="8"/>
        <v>0.38475489024341658</v>
      </c>
      <c r="G52" s="69"/>
    </row>
    <row r="53" spans="1:7" x14ac:dyDescent="0.25">
      <c r="A53" s="28" t="s">
        <v>64</v>
      </c>
      <c r="B53" s="29">
        <f>SUBTOTAL(9,B55:B83)</f>
        <v>367792.23</v>
      </c>
      <c r="C53" s="29">
        <f>C54+C59+C66+C75+C77</f>
        <v>1085073</v>
      </c>
      <c r="D53" s="29">
        <f>D54+D59+D66+D75+D77</f>
        <v>462263.19000000006</v>
      </c>
      <c r="E53" s="30">
        <f t="shared" si="6"/>
        <v>1.2568595861853853</v>
      </c>
      <c r="F53" s="30">
        <f t="shared" si="8"/>
        <v>0.42602035992048465</v>
      </c>
      <c r="G53" s="69"/>
    </row>
    <row r="54" spans="1:7" x14ac:dyDescent="0.25">
      <c r="A54" s="31" t="s">
        <v>65</v>
      </c>
      <c r="B54" s="32">
        <f>SUBTOTAL(9,B55:B58)</f>
        <v>53374.59</v>
      </c>
      <c r="C54" s="32">
        <f>C55+C56+C57+C58</f>
        <v>133012</v>
      </c>
      <c r="D54" s="32">
        <f>SUBTOTAL(9,D55:D58)</f>
        <v>53838.42</v>
      </c>
      <c r="E54" s="33">
        <f t="shared" si="6"/>
        <v>1.0086900901721212</v>
      </c>
      <c r="F54" s="33">
        <f t="shared" si="8"/>
        <v>0.40476363034914142</v>
      </c>
    </row>
    <row r="55" spans="1:7" x14ac:dyDescent="0.25">
      <c r="A55" s="34" t="s">
        <v>66</v>
      </c>
      <c r="B55" s="35">
        <v>21234.74</v>
      </c>
      <c r="C55" s="35">
        <v>52856</v>
      </c>
      <c r="D55" s="35">
        <v>21044.09</v>
      </c>
      <c r="E55" s="36">
        <f t="shared" si="6"/>
        <v>0.99102178788155626</v>
      </c>
      <c r="F55" s="36">
        <f t="shared" si="8"/>
        <v>0.39814004086574845</v>
      </c>
      <c r="G55" s="64"/>
    </row>
    <row r="56" spans="1:7" x14ac:dyDescent="0.25">
      <c r="A56" s="34" t="s">
        <v>67</v>
      </c>
      <c r="B56" s="35">
        <v>20724.150000000001</v>
      </c>
      <c r="C56" s="35">
        <v>57596</v>
      </c>
      <c r="D56" s="35">
        <v>18308.419999999998</v>
      </c>
      <c r="E56" s="36">
        <f t="shared" si="6"/>
        <v>0.88343406122808399</v>
      </c>
      <c r="F56" s="36">
        <f t="shared" ref="F56:F58" si="9">D56/C56</f>
        <v>0.3178765886519897</v>
      </c>
      <c r="G56" s="68"/>
    </row>
    <row r="57" spans="1:7" x14ac:dyDescent="0.25">
      <c r="A57" s="34" t="s">
        <v>68</v>
      </c>
      <c r="B57" s="35">
        <v>10081.700000000001</v>
      </c>
      <c r="C57" s="35">
        <v>19560</v>
      </c>
      <c r="D57" s="35">
        <v>13317.91</v>
      </c>
      <c r="E57" s="36">
        <f t="shared" si="6"/>
        <v>1.3209984427229533</v>
      </c>
      <c r="F57" s="36">
        <f t="shared" si="9"/>
        <v>0.68087474437627815</v>
      </c>
      <c r="G57" s="68"/>
    </row>
    <row r="58" spans="1:7" x14ac:dyDescent="0.25">
      <c r="A58" s="34" t="s">
        <v>69</v>
      </c>
      <c r="B58" s="35">
        <v>1334</v>
      </c>
      <c r="C58" s="35">
        <v>3000</v>
      </c>
      <c r="D58" s="35">
        <v>1168</v>
      </c>
      <c r="E58" s="36">
        <f t="shared" si="6"/>
        <v>0.87556221889055474</v>
      </c>
      <c r="F58" s="36">
        <f t="shared" si="9"/>
        <v>0.38933333333333331</v>
      </c>
      <c r="G58" s="68"/>
    </row>
    <row r="59" spans="1:7" x14ac:dyDescent="0.25">
      <c r="A59" s="31" t="s">
        <v>70</v>
      </c>
      <c r="B59" s="32">
        <f>SUBTOTAL(9,B60:B65)</f>
        <v>70229.350000000006</v>
      </c>
      <c r="C59" s="32">
        <f>C60+C61+C62+C63+C64+C65</f>
        <v>168610</v>
      </c>
      <c r="D59" s="32">
        <f>SUBTOTAL(9,D60:D65)</f>
        <v>74038.98</v>
      </c>
      <c r="E59" s="33">
        <f t="shared" si="6"/>
        <v>1.0542455540311848</v>
      </c>
      <c r="F59" s="33">
        <f>D59/C59</f>
        <v>0.43911381294110668</v>
      </c>
      <c r="G59" s="64"/>
    </row>
    <row r="60" spans="1:7" x14ac:dyDescent="0.25">
      <c r="A60" s="34" t="s">
        <v>71</v>
      </c>
      <c r="B60" s="35">
        <v>10523.21</v>
      </c>
      <c r="C60" s="35">
        <v>23800</v>
      </c>
      <c r="D60" s="35">
        <v>11206.8</v>
      </c>
      <c r="E60" s="36">
        <f t="shared" si="6"/>
        <v>1.0649602165118819</v>
      </c>
      <c r="F60" s="36">
        <f>D60/C60</f>
        <v>0.47087394957983192</v>
      </c>
      <c r="G60" s="64"/>
    </row>
    <row r="61" spans="1:7" x14ac:dyDescent="0.25">
      <c r="A61" s="34" t="s">
        <v>72</v>
      </c>
      <c r="B61" s="35">
        <v>3667</v>
      </c>
      <c r="C61" s="35">
        <v>11000</v>
      </c>
      <c r="D61" s="35">
        <v>3655.25</v>
      </c>
      <c r="E61" s="36">
        <f t="shared" si="6"/>
        <v>0.99679574584128716</v>
      </c>
      <c r="F61" s="36">
        <f t="shared" ref="F61:F65" si="10">D61/C61</f>
        <v>0.33229545454545456</v>
      </c>
      <c r="G61" s="68"/>
    </row>
    <row r="62" spans="1:7" x14ac:dyDescent="0.25">
      <c r="A62" s="34" t="s">
        <v>73</v>
      </c>
      <c r="B62" s="35">
        <v>34003.43</v>
      </c>
      <c r="C62" s="35">
        <v>84900</v>
      </c>
      <c r="D62" s="35">
        <v>34979.31</v>
      </c>
      <c r="E62" s="36">
        <f t="shared" si="6"/>
        <v>1.0286994576723583</v>
      </c>
      <c r="F62" s="36">
        <f t="shared" si="10"/>
        <v>0.4120060070671378</v>
      </c>
      <c r="G62" s="68"/>
    </row>
    <row r="63" spans="1:7" x14ac:dyDescent="0.25">
      <c r="A63" s="34" t="s">
        <v>74</v>
      </c>
      <c r="B63" s="35">
        <v>17434.12</v>
      </c>
      <c r="C63" s="35">
        <v>39510</v>
      </c>
      <c r="D63" s="35">
        <v>9724.7000000000007</v>
      </c>
      <c r="E63" s="36">
        <f t="shared" si="6"/>
        <v>0.55779700954220812</v>
      </c>
      <c r="F63" s="36">
        <f t="shared" si="10"/>
        <v>0.24613262465198685</v>
      </c>
      <c r="G63" s="68"/>
    </row>
    <row r="64" spans="1:7" x14ac:dyDescent="0.25">
      <c r="A64" s="34" t="s">
        <v>75</v>
      </c>
      <c r="B64" s="35">
        <v>3936.46</v>
      </c>
      <c r="C64" s="35">
        <v>8000</v>
      </c>
      <c r="D64" s="35">
        <v>14472.92</v>
      </c>
      <c r="E64" s="36">
        <f t="shared" si="6"/>
        <v>3.6766333202928521</v>
      </c>
      <c r="F64" s="36">
        <f t="shared" si="10"/>
        <v>1.809115</v>
      </c>
      <c r="G64" s="69"/>
    </row>
    <row r="65" spans="1:7" x14ac:dyDescent="0.25">
      <c r="A65" s="34" t="s">
        <v>76</v>
      </c>
      <c r="B65" s="35">
        <v>665.13</v>
      </c>
      <c r="C65" s="35">
        <v>1400</v>
      </c>
      <c r="D65" s="35"/>
      <c r="E65" s="36">
        <f t="shared" si="6"/>
        <v>0</v>
      </c>
      <c r="F65" s="36">
        <f t="shared" si="10"/>
        <v>0</v>
      </c>
      <c r="G65" s="69"/>
    </row>
    <row r="66" spans="1:7" x14ac:dyDescent="0.25">
      <c r="A66" s="31" t="s">
        <v>77</v>
      </c>
      <c r="B66" s="32">
        <f>SUBTOTAL(9,B67:B74)</f>
        <v>234099.75</v>
      </c>
      <c r="C66" s="32">
        <f>C67+C68+C69+C70+C71+C72+C73+C74</f>
        <v>749151</v>
      </c>
      <c r="D66" s="32">
        <f>SUBTOTAL(9,D67:D74)</f>
        <v>320540.65000000002</v>
      </c>
      <c r="E66" s="33">
        <f t="shared" si="6"/>
        <v>1.3692481516960187</v>
      </c>
      <c r="F66" s="33">
        <f>D66/C66</f>
        <v>0.42787188430636819</v>
      </c>
      <c r="G66" s="64"/>
    </row>
    <row r="67" spans="1:7" x14ac:dyDescent="0.25">
      <c r="A67" s="34" t="s">
        <v>78</v>
      </c>
      <c r="B67" s="35">
        <v>5717.04</v>
      </c>
      <c r="C67" s="35">
        <v>13600</v>
      </c>
      <c r="D67" s="35">
        <v>7275.5</v>
      </c>
      <c r="E67" s="36">
        <f t="shared" si="6"/>
        <v>1.2725991072303149</v>
      </c>
      <c r="F67" s="36">
        <f>D67/C67</f>
        <v>0.5349632352941176</v>
      </c>
      <c r="G67" s="68"/>
    </row>
    <row r="68" spans="1:7" x14ac:dyDescent="0.25">
      <c r="A68" s="34" t="s">
        <v>79</v>
      </c>
      <c r="B68" s="35">
        <v>36468.31</v>
      </c>
      <c r="C68" s="35">
        <v>121300</v>
      </c>
      <c r="D68" s="35">
        <v>46860.24</v>
      </c>
      <c r="E68" s="36">
        <f t="shared" si="6"/>
        <v>1.2849578168003948</v>
      </c>
      <c r="F68" s="36">
        <f t="shared" ref="F68:F74" si="11">D68/C68</f>
        <v>0.38631690024732068</v>
      </c>
      <c r="G68" s="68"/>
    </row>
    <row r="69" spans="1:7" x14ac:dyDescent="0.25">
      <c r="A69" s="34" t="s">
        <v>80</v>
      </c>
      <c r="B69" s="35">
        <v>35829.53</v>
      </c>
      <c r="C69" s="35">
        <v>91994</v>
      </c>
      <c r="D69" s="35">
        <v>43545.72</v>
      </c>
      <c r="E69" s="36">
        <f t="shared" si="6"/>
        <v>1.2153583929233791</v>
      </c>
      <c r="F69" s="36">
        <f t="shared" si="11"/>
        <v>0.47335391438572083</v>
      </c>
      <c r="G69" s="68"/>
    </row>
    <row r="70" spans="1:7" x14ac:dyDescent="0.25">
      <c r="A70" s="34" t="s">
        <v>81</v>
      </c>
      <c r="B70" s="35">
        <v>3553.77</v>
      </c>
      <c r="C70" s="35">
        <v>9300</v>
      </c>
      <c r="D70" s="35">
        <v>4836.49</v>
      </c>
      <c r="E70" s="36">
        <f t="shared" si="6"/>
        <v>1.3609462627013003</v>
      </c>
      <c r="F70" s="36">
        <f t="shared" si="11"/>
        <v>0.52005268817204298</v>
      </c>
      <c r="G70" s="69"/>
    </row>
    <row r="71" spans="1:7" x14ac:dyDescent="0.25">
      <c r="A71" s="34" t="s">
        <v>82</v>
      </c>
      <c r="B71" s="35">
        <v>2930</v>
      </c>
      <c r="C71" s="35">
        <v>6000</v>
      </c>
      <c r="D71" s="35">
        <v>61</v>
      </c>
      <c r="E71" s="36">
        <f t="shared" si="6"/>
        <v>2.0819112627986348E-2</v>
      </c>
      <c r="F71" s="36">
        <f t="shared" si="11"/>
        <v>1.0166666666666666E-2</v>
      </c>
      <c r="G71" s="64"/>
    </row>
    <row r="72" spans="1:7" x14ac:dyDescent="0.25">
      <c r="A72" s="34" t="s">
        <v>83</v>
      </c>
      <c r="B72" s="35">
        <v>19818.900000000001</v>
      </c>
      <c r="C72" s="35">
        <v>169000</v>
      </c>
      <c r="D72" s="35">
        <v>90303.62</v>
      </c>
      <c r="E72" s="36">
        <f t="shared" si="6"/>
        <v>4.556439560217771</v>
      </c>
      <c r="F72" s="36">
        <f t="shared" si="11"/>
        <v>0.5343409467455621</v>
      </c>
      <c r="G72" s="64"/>
    </row>
    <row r="73" spans="1:7" x14ac:dyDescent="0.25">
      <c r="A73" s="34" t="s">
        <v>84</v>
      </c>
      <c r="B73" s="35">
        <v>16835.560000000001</v>
      </c>
      <c r="C73" s="35">
        <v>113097</v>
      </c>
      <c r="D73" s="35">
        <v>26698.45</v>
      </c>
      <c r="E73" s="36">
        <f t="shared" si="6"/>
        <v>1.5858367645626281</v>
      </c>
      <c r="F73" s="36">
        <f t="shared" si="11"/>
        <v>0.23606682759047543</v>
      </c>
      <c r="G73" s="64"/>
    </row>
    <row r="74" spans="1:7" x14ac:dyDescent="0.25">
      <c r="A74" s="34" t="s">
        <v>85</v>
      </c>
      <c r="B74" s="35">
        <v>112946.64</v>
      </c>
      <c r="C74" s="35">
        <v>224860</v>
      </c>
      <c r="D74" s="35">
        <v>100959.63</v>
      </c>
      <c r="E74" s="36">
        <f t="shared" si="6"/>
        <v>0.89387014965651046</v>
      </c>
      <c r="F74" s="36">
        <f t="shared" si="11"/>
        <v>0.44898883749888824</v>
      </c>
    </row>
    <row r="75" spans="1:7" x14ac:dyDescent="0.25">
      <c r="A75" s="31" t="s">
        <v>86</v>
      </c>
      <c r="B75" s="32">
        <f>SUBTOTAL(9,B76:B76)</f>
        <v>502.95</v>
      </c>
      <c r="C75" s="32">
        <f>C76</f>
        <v>4300</v>
      </c>
      <c r="D75" s="32">
        <f>SUBTOTAL(9,D76:D76)</f>
        <v>3833</v>
      </c>
      <c r="E75" s="33">
        <f t="shared" si="6"/>
        <v>7.6210358882592706</v>
      </c>
      <c r="F75" s="33">
        <f>D75/C75</f>
        <v>0.89139534883720928</v>
      </c>
    </row>
    <row r="76" spans="1:7" x14ac:dyDescent="0.25">
      <c r="A76" s="34" t="s">
        <v>87</v>
      </c>
      <c r="B76" s="35">
        <v>502.95</v>
      </c>
      <c r="C76" s="35">
        <v>4300</v>
      </c>
      <c r="D76" s="35">
        <v>3833</v>
      </c>
      <c r="E76" s="36">
        <f t="shared" ref="E76:E109" si="12">IF(B76&lt;&gt;0,D76/B76,"-")</f>
        <v>7.6210358882592706</v>
      </c>
      <c r="F76" s="36">
        <f>D76/C76</f>
        <v>0.89139534883720928</v>
      </c>
      <c r="G76" s="68"/>
    </row>
    <row r="77" spans="1:7" x14ac:dyDescent="0.25">
      <c r="A77" s="31" t="s">
        <v>88</v>
      </c>
      <c r="B77" s="32">
        <f>SUBTOTAL(9,B78:B83)</f>
        <v>9585.59</v>
      </c>
      <c r="C77" s="32">
        <f>C78+C79+C80+C81+C82+C83</f>
        <v>30000</v>
      </c>
      <c r="D77" s="32">
        <f>SUBTOTAL(9,D78:D83)</f>
        <v>10012.14</v>
      </c>
      <c r="E77" s="33">
        <f t="shared" si="12"/>
        <v>1.0444990866498567</v>
      </c>
      <c r="F77" s="33">
        <f>D77/C77</f>
        <v>0.33373799999999998</v>
      </c>
      <c r="G77" s="64"/>
    </row>
    <row r="78" spans="1:7" x14ac:dyDescent="0.25">
      <c r="A78" s="34" t="s">
        <v>89</v>
      </c>
      <c r="B78" s="35">
        <v>1513.3</v>
      </c>
      <c r="C78" s="35">
        <v>5000</v>
      </c>
      <c r="D78" s="35">
        <v>1290.29</v>
      </c>
      <c r="E78" s="36">
        <f t="shared" si="12"/>
        <v>0.85263331791449148</v>
      </c>
      <c r="F78" s="36">
        <f>D78/C78</f>
        <v>0.25805800000000001</v>
      </c>
      <c r="G78" s="68"/>
    </row>
    <row r="79" spans="1:7" x14ac:dyDescent="0.25">
      <c r="A79" s="34" t="s">
        <v>90</v>
      </c>
      <c r="B79" s="35">
        <v>2965.84</v>
      </c>
      <c r="C79" s="35">
        <v>13000</v>
      </c>
      <c r="D79" s="35">
        <v>4239.03</v>
      </c>
      <c r="E79" s="36">
        <f t="shared" si="12"/>
        <v>1.4292847894694249</v>
      </c>
      <c r="F79" s="36">
        <f t="shared" ref="F79:F83" si="13">D79/C79</f>
        <v>0.32607923076923073</v>
      </c>
      <c r="G79" s="68"/>
    </row>
    <row r="80" spans="1:7" x14ac:dyDescent="0.25">
      <c r="A80" s="34" t="s">
        <v>91</v>
      </c>
      <c r="B80" s="35">
        <v>2255.66</v>
      </c>
      <c r="C80" s="35">
        <v>5000</v>
      </c>
      <c r="D80" s="35">
        <v>1293.3</v>
      </c>
      <c r="E80" s="36">
        <f t="shared" si="12"/>
        <v>0.57335768688543487</v>
      </c>
      <c r="F80" s="36">
        <f t="shared" si="13"/>
        <v>0.25866</v>
      </c>
      <c r="G80" s="68"/>
    </row>
    <row r="81" spans="1:7" x14ac:dyDescent="0.25">
      <c r="A81" s="34" t="s">
        <v>92</v>
      </c>
      <c r="B81" s="35">
        <v>1344.86</v>
      </c>
      <c r="C81" s="35">
        <v>3000</v>
      </c>
      <c r="D81" s="35">
        <v>2150.79</v>
      </c>
      <c r="E81" s="36">
        <f t="shared" si="12"/>
        <v>1.5992668381839004</v>
      </c>
      <c r="F81" s="36">
        <f t="shared" si="13"/>
        <v>0.71692999999999996</v>
      </c>
      <c r="G81" s="64"/>
    </row>
    <row r="82" spans="1:7" x14ac:dyDescent="0.25">
      <c r="A82" s="34" t="s">
        <v>93</v>
      </c>
      <c r="B82" s="35">
        <v>210.15</v>
      </c>
      <c r="C82" s="35">
        <v>1000</v>
      </c>
      <c r="D82" s="35">
        <v>218.01</v>
      </c>
      <c r="E82" s="36">
        <f t="shared" si="12"/>
        <v>1.0374018558172733</v>
      </c>
      <c r="F82" s="36">
        <f t="shared" si="13"/>
        <v>0.21800999999999998</v>
      </c>
      <c r="G82" s="68"/>
    </row>
    <row r="83" spans="1:7" x14ac:dyDescent="0.25">
      <c r="A83" s="34" t="s">
        <v>94</v>
      </c>
      <c r="B83" s="35">
        <v>1295.78</v>
      </c>
      <c r="C83" s="35">
        <v>3000</v>
      </c>
      <c r="D83" s="35">
        <v>820.72</v>
      </c>
      <c r="E83" s="36">
        <f t="shared" si="12"/>
        <v>0.63337912299927457</v>
      </c>
      <c r="F83" s="36">
        <f t="shared" si="13"/>
        <v>0.27357333333333334</v>
      </c>
      <c r="G83" s="64"/>
    </row>
    <row r="84" spans="1:7" x14ac:dyDescent="0.25">
      <c r="A84" s="28" t="s">
        <v>95</v>
      </c>
      <c r="B84" s="29">
        <f>SUBTOTAL(9,B86:B87)</f>
        <v>2665.05</v>
      </c>
      <c r="C84" s="29">
        <f>SUBTOTAL(9,C86:C87)</f>
        <v>9010</v>
      </c>
      <c r="D84" s="29">
        <f>SUBTOTAL(9,D86:D87)</f>
        <v>1962.91</v>
      </c>
      <c r="E84" s="30">
        <f t="shared" si="12"/>
        <v>0.73653777602671622</v>
      </c>
      <c r="F84" s="30">
        <f>D84/C84</f>
        <v>0.21785904550499446</v>
      </c>
    </row>
    <row r="85" spans="1:7" x14ac:dyDescent="0.25">
      <c r="A85" s="31" t="s">
        <v>96</v>
      </c>
      <c r="B85" s="32">
        <f>SUBTOTAL(9,B86:B87)</f>
        <v>2665.05</v>
      </c>
      <c r="C85" s="32">
        <f>C86+C87</f>
        <v>9010</v>
      </c>
      <c r="D85" s="32">
        <f>SUBTOTAL(9,D86:D87)</f>
        <v>1962.91</v>
      </c>
      <c r="E85" s="33">
        <f t="shared" si="12"/>
        <v>0.73653777602671622</v>
      </c>
      <c r="F85" s="33">
        <f>D85/C85</f>
        <v>0.21785904550499446</v>
      </c>
    </row>
    <row r="86" spans="1:7" x14ac:dyDescent="0.25">
      <c r="A86" s="34" t="s">
        <v>97</v>
      </c>
      <c r="B86" s="35">
        <v>2665.05</v>
      </c>
      <c r="C86" s="35">
        <v>9000</v>
      </c>
      <c r="D86" s="35">
        <v>1962.91</v>
      </c>
      <c r="E86" s="36">
        <f t="shared" si="12"/>
        <v>0.73653777602671622</v>
      </c>
      <c r="F86" s="36">
        <f>D86/C86</f>
        <v>0.21810111111111111</v>
      </c>
    </row>
    <row r="87" spans="1:7" x14ac:dyDescent="0.25">
      <c r="A87" s="34" t="s">
        <v>98</v>
      </c>
      <c r="B87" s="35">
        <v>0</v>
      </c>
      <c r="C87" s="35">
        <v>10</v>
      </c>
      <c r="D87" s="35"/>
      <c r="E87" s="36">
        <v>0</v>
      </c>
      <c r="F87" s="36">
        <f>D87/C87</f>
        <v>0</v>
      </c>
    </row>
    <row r="88" spans="1:7" x14ac:dyDescent="0.25">
      <c r="A88" s="25" t="s">
        <v>15</v>
      </c>
      <c r="B88" s="26">
        <f>B89+B92+B106</f>
        <v>246963.27</v>
      </c>
      <c r="C88" s="26">
        <f>C89+C92+C106</f>
        <v>475601</v>
      </c>
      <c r="D88" s="26">
        <f>D89+D92+D106</f>
        <v>68290.37</v>
      </c>
      <c r="E88" s="27">
        <f t="shared" si="12"/>
        <v>0.27652035057682867</v>
      </c>
      <c r="F88" s="27">
        <f>D88/C88</f>
        <v>0.14358752399595459</v>
      </c>
    </row>
    <row r="89" spans="1:7" x14ac:dyDescent="0.25">
      <c r="A89" s="28" t="s">
        <v>99</v>
      </c>
      <c r="B89" s="29">
        <f>SUBTOTAL(9,B91:B91)</f>
        <v>0</v>
      </c>
      <c r="C89" s="29">
        <v>3000</v>
      </c>
      <c r="D89" s="29">
        <f>SUBTOTAL(9,D91:D91)</f>
        <v>0</v>
      </c>
      <c r="E89" s="30" t="str">
        <f t="shared" si="12"/>
        <v>-</v>
      </c>
      <c r="F89" s="30">
        <v>0</v>
      </c>
    </row>
    <row r="90" spans="1:7" x14ac:dyDescent="0.25">
      <c r="A90" s="31" t="s">
        <v>100</v>
      </c>
      <c r="B90" s="32">
        <f>SUBTOTAL(9,B91:B91)</f>
        <v>0</v>
      </c>
      <c r="C90" s="32">
        <f>C91</f>
        <v>3000</v>
      </c>
      <c r="D90" s="32">
        <f>SUBTOTAL(9,D91:D91)</f>
        <v>0</v>
      </c>
      <c r="E90" s="33" t="str">
        <f t="shared" si="12"/>
        <v>-</v>
      </c>
      <c r="F90" s="33">
        <f t="shared" ref="F90:F96" si="14">D90/C90</f>
        <v>0</v>
      </c>
    </row>
    <row r="91" spans="1:7" x14ac:dyDescent="0.25">
      <c r="A91" s="34" t="s">
        <v>101</v>
      </c>
      <c r="B91" s="35"/>
      <c r="C91" s="35">
        <v>3000</v>
      </c>
      <c r="D91" s="35">
        <v>0</v>
      </c>
      <c r="E91" s="36" t="str">
        <f t="shared" si="12"/>
        <v>-</v>
      </c>
      <c r="F91" s="36">
        <f t="shared" si="14"/>
        <v>0</v>
      </c>
      <c r="G91" s="68"/>
    </row>
    <row r="92" spans="1:7" x14ac:dyDescent="0.25">
      <c r="A92" s="28" t="s">
        <v>102</v>
      </c>
      <c r="B92" s="29">
        <f>B93+B95+B100+B103</f>
        <v>87931.72</v>
      </c>
      <c r="C92" s="29">
        <f>C93+C95+C100+C103</f>
        <v>452601</v>
      </c>
      <c r="D92" s="29">
        <f>D93+D95+D100+D103</f>
        <v>50521.37</v>
      </c>
      <c r="E92" s="30">
        <f t="shared" si="12"/>
        <v>0.57455227760812599</v>
      </c>
      <c r="F92" s="30">
        <f t="shared" si="14"/>
        <v>0.11162452137754889</v>
      </c>
    </row>
    <row r="93" spans="1:7" x14ac:dyDescent="0.25">
      <c r="A93" s="58" t="s">
        <v>197</v>
      </c>
      <c r="B93" s="56"/>
      <c r="C93" s="56">
        <v>112500</v>
      </c>
      <c r="D93" s="56">
        <v>5546.25</v>
      </c>
      <c r="E93" s="57" t="e">
        <f>D93/B93</f>
        <v>#DIV/0!</v>
      </c>
      <c r="F93" s="57">
        <f t="shared" si="14"/>
        <v>4.9299999999999997E-2</v>
      </c>
    </row>
    <row r="94" spans="1:7" x14ac:dyDescent="0.25">
      <c r="A94" t="s">
        <v>196</v>
      </c>
      <c r="B94" s="59"/>
      <c r="C94" s="59">
        <v>112500</v>
      </c>
      <c r="D94">
        <v>5546.25</v>
      </c>
      <c r="E94" s="70">
        <v>0</v>
      </c>
      <c r="F94">
        <f t="shared" si="14"/>
        <v>4.9299999999999997E-2</v>
      </c>
    </row>
    <row r="95" spans="1:7" x14ac:dyDescent="0.25">
      <c r="A95" s="31" t="s">
        <v>103</v>
      </c>
      <c r="B95" s="32">
        <f>SUBTOTAL(9,B96:B99)</f>
        <v>87798.5</v>
      </c>
      <c r="C95" s="32">
        <f>C96+C98+C99+C97</f>
        <v>268896</v>
      </c>
      <c r="D95" s="32">
        <f>SUBTOTAL(9,D96:D99)</f>
        <v>35279.06</v>
      </c>
      <c r="E95" s="33">
        <f t="shared" si="12"/>
        <v>0.40181848209251864</v>
      </c>
      <c r="F95" s="33">
        <f t="shared" si="14"/>
        <v>0.13119964595977626</v>
      </c>
    </row>
    <row r="96" spans="1:7" x14ac:dyDescent="0.25">
      <c r="A96" s="34" t="s">
        <v>104</v>
      </c>
      <c r="B96" s="35">
        <v>29428.05</v>
      </c>
      <c r="C96" s="35">
        <v>46100</v>
      </c>
      <c r="D96" s="35">
        <v>13937.98</v>
      </c>
      <c r="E96" s="36">
        <f t="shared" si="12"/>
        <v>0.47362907158306444</v>
      </c>
      <c r="F96" s="36">
        <f t="shared" si="14"/>
        <v>0.30234229934924078</v>
      </c>
      <c r="G96" s="64"/>
    </row>
    <row r="97" spans="1:7" x14ac:dyDescent="0.25">
      <c r="A97" s="67" t="s">
        <v>231</v>
      </c>
      <c r="B97" s="35">
        <v>2789.64</v>
      </c>
      <c r="C97" s="35">
        <v>9804</v>
      </c>
      <c r="D97" s="35">
        <v>10048.81</v>
      </c>
      <c r="E97" s="36">
        <f>D97/C97</f>
        <v>1.0249704202366381</v>
      </c>
      <c r="F97" s="36">
        <f t="shared" ref="F97:F99" si="15">D97/C97</f>
        <v>1.0249704202366381</v>
      </c>
      <c r="G97" s="64"/>
    </row>
    <row r="98" spans="1:7" x14ac:dyDescent="0.25">
      <c r="A98" s="34" t="s">
        <v>105</v>
      </c>
      <c r="B98" s="35">
        <v>32000.02</v>
      </c>
      <c r="C98" s="35">
        <v>109559</v>
      </c>
      <c r="D98" s="35">
        <v>1515.42</v>
      </c>
      <c r="E98" s="36">
        <f>D98/B98</f>
        <v>4.7356845401971624E-2</v>
      </c>
      <c r="F98" s="36">
        <f t="shared" si="15"/>
        <v>1.3831999196779817E-2</v>
      </c>
      <c r="G98" s="68"/>
    </row>
    <row r="99" spans="1:7" x14ac:dyDescent="0.25">
      <c r="A99" s="34" t="s">
        <v>106</v>
      </c>
      <c r="B99" s="35">
        <v>23580.79</v>
      </c>
      <c r="C99" s="35">
        <v>103433</v>
      </c>
      <c r="D99" s="35">
        <v>9776.85</v>
      </c>
      <c r="E99" s="36">
        <f t="shared" si="12"/>
        <v>0.41461079124151479</v>
      </c>
      <c r="F99" s="36">
        <f t="shared" si="15"/>
        <v>9.4523507971343776E-2</v>
      </c>
      <c r="G99" s="64"/>
    </row>
    <row r="100" spans="1:7" x14ac:dyDescent="0.25">
      <c r="A100" s="31" t="s">
        <v>107</v>
      </c>
      <c r="B100" s="32">
        <f>SUBTOTAL(9,B101:B101)</f>
        <v>0</v>
      </c>
      <c r="C100" s="32">
        <f>SUM(C101:C102)</f>
        <v>70805</v>
      </c>
      <c r="D100" s="32">
        <f>SUBTOTAL(9,D101:D101)</f>
        <v>9517.3700000000008</v>
      </c>
      <c r="E100" s="33" t="e">
        <f>D100/B100</f>
        <v>#DIV/0!</v>
      </c>
      <c r="F100" s="33">
        <f t="shared" ref="F100:F109" si="16">D100/C100</f>
        <v>0.13441663724313255</v>
      </c>
    </row>
    <row r="101" spans="1:7" x14ac:dyDescent="0.25">
      <c r="A101" s="34" t="s">
        <v>258</v>
      </c>
      <c r="B101" s="35">
        <v>0</v>
      </c>
      <c r="C101" s="35">
        <v>61305</v>
      </c>
      <c r="D101" s="35">
        <v>9517.3700000000008</v>
      </c>
      <c r="E101" s="36" t="e">
        <f>D101/B101</f>
        <v>#DIV/0!</v>
      </c>
      <c r="F101" s="36">
        <f t="shared" si="16"/>
        <v>0.15524622787700842</v>
      </c>
    </row>
    <row r="102" spans="1:7" x14ac:dyDescent="0.25">
      <c r="A102" s="34" t="s">
        <v>242</v>
      </c>
      <c r="B102" s="35"/>
      <c r="C102" s="35">
        <v>9500</v>
      </c>
      <c r="D102" s="35"/>
      <c r="E102" s="36"/>
      <c r="F102" s="36"/>
    </row>
    <row r="103" spans="1:7" x14ac:dyDescent="0.25">
      <c r="A103" s="31" t="s">
        <v>108</v>
      </c>
      <c r="B103" s="32">
        <f>SUBTOTAL(9,B104:B105)</f>
        <v>133.22</v>
      </c>
      <c r="C103" s="32">
        <f>C104</f>
        <v>400</v>
      </c>
      <c r="D103" s="32">
        <f>SUBTOTAL(9,D104:D105)</f>
        <v>178.69</v>
      </c>
      <c r="E103" s="33">
        <f t="shared" si="12"/>
        <v>1.3413151178501725</v>
      </c>
      <c r="F103" s="33">
        <f t="shared" si="16"/>
        <v>0.44672499999999998</v>
      </c>
    </row>
    <row r="104" spans="1:7" x14ac:dyDescent="0.25">
      <c r="A104" s="34" t="s">
        <v>109</v>
      </c>
      <c r="B104" s="35">
        <v>133.22</v>
      </c>
      <c r="C104" s="35">
        <v>400</v>
      </c>
      <c r="D104" s="35">
        <v>178.69</v>
      </c>
      <c r="E104" s="36">
        <f t="shared" si="12"/>
        <v>1.3413151178501725</v>
      </c>
      <c r="F104" s="36">
        <f t="shared" si="16"/>
        <v>0.44672499999999998</v>
      </c>
    </row>
    <row r="105" spans="1:7" x14ac:dyDescent="0.25">
      <c r="A105" s="34" t="s">
        <v>110</v>
      </c>
      <c r="B105" s="35">
        <v>0</v>
      </c>
      <c r="C105" s="35">
        <v>0</v>
      </c>
      <c r="D105" s="35">
        <v>0</v>
      </c>
      <c r="E105" s="36" t="e">
        <f>D105/B105</f>
        <v>#DIV/0!</v>
      </c>
      <c r="F105" s="36" t="e">
        <f t="shared" si="16"/>
        <v>#DIV/0!</v>
      </c>
    </row>
    <row r="106" spans="1:7" x14ac:dyDescent="0.25">
      <c r="A106" s="28" t="s">
        <v>111</v>
      </c>
      <c r="B106" s="29">
        <f>SUBTOTAL(9,B108:B108)</f>
        <v>159031.54999999999</v>
      </c>
      <c r="C106" s="29">
        <v>20000</v>
      </c>
      <c r="D106" s="29">
        <f>SUBTOTAL(9,D108:D108)</f>
        <v>17769</v>
      </c>
      <c r="E106" s="30">
        <f t="shared" si="12"/>
        <v>0.1117325461520057</v>
      </c>
      <c r="F106" s="30">
        <f t="shared" si="16"/>
        <v>0.88844999999999996</v>
      </c>
    </row>
    <row r="107" spans="1:7" x14ac:dyDescent="0.25">
      <c r="A107" s="31" t="s">
        <v>112</v>
      </c>
      <c r="B107" s="32">
        <f>SUBTOTAL(9,B108:B108)</f>
        <v>159031.54999999999</v>
      </c>
      <c r="C107" s="32">
        <f>C108</f>
        <v>20000</v>
      </c>
      <c r="D107" s="32">
        <f>SUBTOTAL(9,D108:D108)</f>
        <v>17769</v>
      </c>
      <c r="E107" s="33">
        <f t="shared" si="12"/>
        <v>0.1117325461520057</v>
      </c>
      <c r="F107" s="33">
        <f t="shared" si="16"/>
        <v>0.88844999999999996</v>
      </c>
    </row>
    <row r="108" spans="1:7" x14ac:dyDescent="0.25">
      <c r="A108" s="34" t="s">
        <v>113</v>
      </c>
      <c r="B108" s="35">
        <v>159031.54999999999</v>
      </c>
      <c r="C108" s="35">
        <v>20000</v>
      </c>
      <c r="D108" s="35">
        <v>17769</v>
      </c>
      <c r="E108" s="36">
        <f t="shared" si="12"/>
        <v>0.1117325461520057</v>
      </c>
      <c r="F108" s="36">
        <f t="shared" si="16"/>
        <v>0.88844999999999996</v>
      </c>
      <c r="G108" s="68"/>
    </row>
    <row r="109" spans="1:7" ht="20.100000000000001" customHeight="1" x14ac:dyDescent="0.25">
      <c r="A109" s="37" t="s">
        <v>54</v>
      </c>
      <c r="B109" s="38">
        <f>B43+B88</f>
        <v>995295.43000000028</v>
      </c>
      <c r="C109" s="38">
        <f>C43+C88</f>
        <v>2401537</v>
      </c>
      <c r="D109" s="38">
        <f>D43+D88</f>
        <v>875774.4800000001</v>
      </c>
      <c r="E109" s="39">
        <f t="shared" si="12"/>
        <v>0.87991409746551319</v>
      </c>
      <c r="F109" s="39">
        <f t="shared" si="16"/>
        <v>0.36467249099222709</v>
      </c>
    </row>
    <row r="110" spans="1:7" x14ac:dyDescent="0.25">
      <c r="E110" s="11"/>
      <c r="F110" s="11"/>
    </row>
    <row r="111" spans="1:7" x14ac:dyDescent="0.25">
      <c r="C111" s="24"/>
      <c r="D111" s="65"/>
    </row>
    <row r="116" spans="1:6" s="6" customFormat="1" ht="24.95" customHeight="1" x14ac:dyDescent="0.3">
      <c r="A116" s="141" t="s">
        <v>114</v>
      </c>
      <c r="B116" s="141"/>
      <c r="C116" s="141"/>
      <c r="D116" s="141"/>
      <c r="E116" s="141"/>
      <c r="F116" s="141"/>
    </row>
    <row r="117" spans="1:6" s="7" customFormat="1" ht="24.95" customHeight="1" x14ac:dyDescent="0.25">
      <c r="A117" s="8" t="s">
        <v>28</v>
      </c>
      <c r="B117" s="9"/>
      <c r="C117" s="9"/>
      <c r="D117" s="9"/>
      <c r="E117" s="9"/>
      <c r="F117" s="9"/>
    </row>
    <row r="118" spans="1:6" ht="57.6" customHeight="1" x14ac:dyDescent="0.25">
      <c r="A118" s="10" t="s">
        <v>29</v>
      </c>
      <c r="B118" s="10" t="s">
        <v>7</v>
      </c>
      <c r="C118" s="10" t="s">
        <v>237</v>
      </c>
      <c r="D118" s="10" t="s">
        <v>238</v>
      </c>
      <c r="E118" s="10" t="s">
        <v>9</v>
      </c>
      <c r="F118" s="10" t="s">
        <v>239</v>
      </c>
    </row>
    <row r="119" spans="1:6" s="11" customFormat="1" ht="15.95" customHeight="1" x14ac:dyDescent="0.25">
      <c r="A119" s="12" t="s">
        <v>10</v>
      </c>
      <c r="B119" s="12">
        <f>COLUMN()</f>
        <v>2</v>
      </c>
      <c r="C119" s="12">
        <f>COLUMN()</f>
        <v>3</v>
      </c>
      <c r="D119" s="12">
        <f>COLUMN()</f>
        <v>4</v>
      </c>
      <c r="E119" s="12" t="str">
        <f>_xlfn.CONCAT(TEXT(COLUMN(),"@")," (",TEXT(D119,"@")," / ",TEXT(B119,"@"),")")</f>
        <v>5 (4 / 2)</v>
      </c>
      <c r="F119" s="12" t="str">
        <f>_xlfn.CONCAT(TEXT(COLUMN(),"@")," (",TEXT(D119,"@")," / ",TEXT(C119,"@"),")")</f>
        <v>6 (4 / 3)</v>
      </c>
    </row>
    <row r="120" spans="1:6" x14ac:dyDescent="0.25">
      <c r="A120" s="25" t="s">
        <v>115</v>
      </c>
      <c r="B120" s="26">
        <f>SUBTOTAL(9,B121:B121)</f>
        <v>620546.62</v>
      </c>
      <c r="C120" s="26">
        <f>SUBTOTAL(9,C121:C121)</f>
        <v>1698457</v>
      </c>
      <c r="D120" s="26">
        <f>SUBTOTAL(9,D121:D121)</f>
        <v>653169.4</v>
      </c>
      <c r="E120" s="27">
        <f t="shared" ref="E120:E124" si="17">IF(B120&lt;&gt;0,D120/B120,"-")</f>
        <v>1.0525710380954134</v>
      </c>
      <c r="F120" s="27">
        <f t="shared" ref="F120:F130" si="18">D120/C120</f>
        <v>0.38456634462927236</v>
      </c>
    </row>
    <row r="121" spans="1:6" x14ac:dyDescent="0.25">
      <c r="A121" s="34" t="s">
        <v>116</v>
      </c>
      <c r="B121" s="35">
        <v>620546.62</v>
      </c>
      <c r="C121" s="35">
        <v>1698457</v>
      </c>
      <c r="D121" s="35">
        <v>653169.4</v>
      </c>
      <c r="E121" s="36">
        <f>D121/B121</f>
        <v>1.0525710380954134</v>
      </c>
      <c r="F121" s="36">
        <f t="shared" si="18"/>
        <v>0.38456634462927236</v>
      </c>
    </row>
    <row r="122" spans="1:6" x14ac:dyDescent="0.25">
      <c r="A122" s="25" t="s">
        <v>117</v>
      </c>
      <c r="B122" s="26">
        <f>SUBTOTAL(9,B123:B123)</f>
        <v>83805.06</v>
      </c>
      <c r="C122" s="26">
        <f>SUBTOTAL(9,C123:C123)</f>
        <v>155100</v>
      </c>
      <c r="D122" s="26">
        <f>SUBTOTAL(9,D123:D123)</f>
        <v>100634.19</v>
      </c>
      <c r="E122" s="27">
        <f t="shared" si="17"/>
        <v>1.2008128148825381</v>
      </c>
      <c r="F122" s="27">
        <f t="shared" si="18"/>
        <v>0.64883423597678913</v>
      </c>
    </row>
    <row r="123" spans="1:6" x14ac:dyDescent="0.25">
      <c r="A123" s="34" t="s">
        <v>118</v>
      </c>
      <c r="B123" s="35">
        <v>83805.06</v>
      </c>
      <c r="C123" s="35">
        <v>155100</v>
      </c>
      <c r="D123" s="35">
        <v>100634.19</v>
      </c>
      <c r="E123" s="36">
        <f>D123/B123</f>
        <v>1.2008128148825381</v>
      </c>
      <c r="F123" s="36">
        <f t="shared" si="18"/>
        <v>0.64883423597678913</v>
      </c>
    </row>
    <row r="124" spans="1:6" x14ac:dyDescent="0.25">
      <c r="A124" s="25" t="s">
        <v>119</v>
      </c>
      <c r="B124" s="26">
        <f>SUBTOTAL(9,B125:B125)</f>
        <v>356855</v>
      </c>
      <c r="C124" s="26">
        <f>SUBTOTAL(9,C125:C125)</f>
        <v>550000</v>
      </c>
      <c r="D124" s="26">
        <f>SUBTOTAL(9,D125:D125)</f>
        <v>380077.72</v>
      </c>
      <c r="E124" s="27">
        <f t="shared" si="17"/>
        <v>1.065076067310252</v>
      </c>
      <c r="F124" s="27">
        <f t="shared" si="18"/>
        <v>0.69105039999999995</v>
      </c>
    </row>
    <row r="125" spans="1:6" x14ac:dyDescent="0.25">
      <c r="A125" s="34" t="s">
        <v>120</v>
      </c>
      <c r="B125" s="35">
        <v>356855</v>
      </c>
      <c r="C125" s="35">
        <v>550000</v>
      </c>
      <c r="D125" s="35">
        <v>380077.72</v>
      </c>
      <c r="E125" s="36">
        <f t="shared" ref="E125:E130" si="19">D125/B125</f>
        <v>1.065076067310252</v>
      </c>
      <c r="F125" s="36">
        <f t="shared" si="18"/>
        <v>0.69105039999999995</v>
      </c>
    </row>
    <row r="126" spans="1:6" x14ac:dyDescent="0.25">
      <c r="A126" s="25" t="s">
        <v>121</v>
      </c>
      <c r="B126" s="26">
        <f>SUBTOTAL(9,B127:B127)</f>
        <v>130535.89</v>
      </c>
      <c r="C126" s="26">
        <f>SUBTOTAL(9,C127:C127)</f>
        <v>0</v>
      </c>
      <c r="D126" s="26">
        <f>SUBTOTAL(9,D127:D127)</f>
        <v>50081.03</v>
      </c>
      <c r="E126" s="27">
        <f t="shared" si="19"/>
        <v>0.38365716892112967</v>
      </c>
      <c r="F126" s="27" t="e">
        <f t="shared" si="18"/>
        <v>#DIV/0!</v>
      </c>
    </row>
    <row r="127" spans="1:6" x14ac:dyDescent="0.25">
      <c r="A127" s="34" t="s">
        <v>122</v>
      </c>
      <c r="B127" s="35">
        <v>130535.89</v>
      </c>
      <c r="C127" s="35">
        <v>0</v>
      </c>
      <c r="D127" s="35">
        <v>50081.03</v>
      </c>
      <c r="E127" s="36">
        <f t="shared" si="19"/>
        <v>0.38365716892112967</v>
      </c>
      <c r="F127" s="36" t="e">
        <f t="shared" si="18"/>
        <v>#DIV/0!</v>
      </c>
    </row>
    <row r="128" spans="1:6" x14ac:dyDescent="0.25">
      <c r="A128" s="25" t="s">
        <v>259</v>
      </c>
      <c r="B128" s="26">
        <f>SUBTOTAL(9,B129:B129)</f>
        <v>7300</v>
      </c>
      <c r="C128" s="26">
        <f>SUBTOTAL(9,C129:C129)</f>
        <v>0</v>
      </c>
      <c r="D128" s="26">
        <f>SUBTOTAL(9,D129:D129)</f>
        <v>10808</v>
      </c>
      <c r="E128" s="27">
        <f t="shared" si="19"/>
        <v>1.4805479452054795</v>
      </c>
      <c r="F128" s="27" t="e">
        <f t="shared" si="18"/>
        <v>#DIV/0!</v>
      </c>
    </row>
    <row r="129" spans="1:6" x14ac:dyDescent="0.25">
      <c r="A129" s="34" t="s">
        <v>260</v>
      </c>
      <c r="B129" s="35">
        <v>7300</v>
      </c>
      <c r="C129" s="35">
        <v>0</v>
      </c>
      <c r="D129" s="35">
        <v>10808</v>
      </c>
      <c r="E129" s="36">
        <f t="shared" si="19"/>
        <v>1.4805479452054795</v>
      </c>
      <c r="F129" s="36" t="e">
        <f t="shared" si="18"/>
        <v>#DIV/0!</v>
      </c>
    </row>
    <row r="130" spans="1:6" ht="20.100000000000001" customHeight="1" x14ac:dyDescent="0.25">
      <c r="A130" s="37" t="s">
        <v>54</v>
      </c>
      <c r="B130" s="38">
        <f>IFERROR(SUBTOTAL(9,B121:B129),0)</f>
        <v>1199042.5699999998</v>
      </c>
      <c r="C130" s="38">
        <f>IFERROR(SUBTOTAL(9,C121:C129),0)</f>
        <v>2403557</v>
      </c>
      <c r="D130" s="38">
        <f>IFERROR(SUBTOTAL(9,D121:D129),0)</f>
        <v>1194770.3400000001</v>
      </c>
      <c r="E130" s="39">
        <f t="shared" si="19"/>
        <v>0.996436965536595</v>
      </c>
      <c r="F130" s="39">
        <f t="shared" si="18"/>
        <v>0.49708425471083068</v>
      </c>
    </row>
    <row r="131" spans="1:6" x14ac:dyDescent="0.25">
      <c r="A131" s="11"/>
      <c r="B131" s="11"/>
      <c r="C131" s="11"/>
      <c r="D131" s="11"/>
      <c r="E131" s="11"/>
      <c r="F131" s="11"/>
    </row>
    <row r="132" spans="1:6" x14ac:dyDescent="0.25">
      <c r="A132" s="11"/>
      <c r="B132" s="11"/>
      <c r="C132" s="11"/>
      <c r="D132" s="11"/>
      <c r="E132" s="11"/>
      <c r="F132" s="11"/>
    </row>
    <row r="133" spans="1:6" s="7" customFormat="1" ht="24.95" customHeight="1" x14ac:dyDescent="0.25">
      <c r="A133" s="8" t="s">
        <v>55</v>
      </c>
      <c r="B133" s="9"/>
      <c r="C133" s="9"/>
      <c r="D133" s="9"/>
      <c r="E133" s="9"/>
      <c r="F133" s="9"/>
    </row>
    <row r="134" spans="1:6" ht="57.6" customHeight="1" x14ac:dyDescent="0.25">
      <c r="A134" s="40" t="s">
        <v>29</v>
      </c>
      <c r="B134" s="10" t="s">
        <v>7</v>
      </c>
      <c r="C134" s="10" t="s">
        <v>237</v>
      </c>
      <c r="D134" s="10" t="s">
        <v>238</v>
      </c>
      <c r="E134" s="10" t="s">
        <v>9</v>
      </c>
      <c r="F134" s="10" t="s">
        <v>239</v>
      </c>
    </row>
    <row r="135" spans="1:6" s="11" customFormat="1" ht="15.95" customHeight="1" x14ac:dyDescent="0.25">
      <c r="A135" s="12" t="s">
        <v>10</v>
      </c>
      <c r="B135" s="12">
        <f>COLUMN()</f>
        <v>2</v>
      </c>
      <c r="C135" s="12">
        <f>COLUMN()</f>
        <v>3</v>
      </c>
      <c r="D135" s="12">
        <f>COLUMN()</f>
        <v>4</v>
      </c>
      <c r="E135" s="12" t="str">
        <f>_xlfn.CONCAT(TEXT(COLUMN(),"@")," (",TEXT(D135,"@")," / ",TEXT(B135,"@"),")")</f>
        <v>5 (4 / 2)</v>
      </c>
      <c r="F135" s="12" t="str">
        <f>_xlfn.CONCAT(TEXT(COLUMN(),"@")," (",TEXT(D135,"@")," / ",TEXT(C135,"@"),")")</f>
        <v>6 (4 / 3)</v>
      </c>
    </row>
    <row r="136" spans="1:6" x14ac:dyDescent="0.25">
      <c r="A136" s="25" t="s">
        <v>115</v>
      </c>
      <c r="B136" s="26">
        <f>SUBTOTAL(9,B137:B137)</f>
        <v>620177.23</v>
      </c>
      <c r="C136" s="26">
        <f>SUBTOTAL(9,C137:C137)</f>
        <v>1698457</v>
      </c>
      <c r="D136" s="26">
        <f>SUBTOTAL(9,D137:D137)</f>
        <v>619742.56000000006</v>
      </c>
      <c r="E136" s="27">
        <f t="shared" ref="E136:E149" si="20">IF(B136&lt;&gt;0,D136/B136,"-")</f>
        <v>0.99929911970486252</v>
      </c>
      <c r="F136" s="27">
        <f t="shared" ref="F136:F149" si="21">D136/C136</f>
        <v>0.36488563443172245</v>
      </c>
    </row>
    <row r="137" spans="1:6" x14ac:dyDescent="0.25">
      <c r="A137" s="34" t="s">
        <v>116</v>
      </c>
      <c r="B137" s="35">
        <v>620177.23</v>
      </c>
      <c r="C137" s="35">
        <v>1698457</v>
      </c>
      <c r="D137" s="35">
        <v>619742.56000000006</v>
      </c>
      <c r="E137" s="36">
        <f>D137/B137</f>
        <v>0.99929911970486252</v>
      </c>
      <c r="F137" s="36">
        <f t="shared" si="21"/>
        <v>0.36488563443172245</v>
      </c>
    </row>
    <row r="138" spans="1:6" x14ac:dyDescent="0.25">
      <c r="A138" s="25" t="s">
        <v>117</v>
      </c>
      <c r="B138" s="26">
        <f>SUBTOTAL(9,B139:B139)</f>
        <v>5758.19</v>
      </c>
      <c r="C138" s="26">
        <f>SUBTOTAL(9,C139:C139)</f>
        <v>158870</v>
      </c>
      <c r="D138" s="26">
        <f>SUBTOTAL(9,D139:D139)</f>
        <v>3662.5</v>
      </c>
      <c r="E138" s="27">
        <f t="shared" si="20"/>
        <v>0.63605056450030306</v>
      </c>
      <c r="F138" s="27">
        <f t="shared" si="21"/>
        <v>2.3053439919430981E-2</v>
      </c>
    </row>
    <row r="139" spans="1:6" x14ac:dyDescent="0.25">
      <c r="A139" s="34" t="s">
        <v>118</v>
      </c>
      <c r="B139" s="35">
        <v>5758.19</v>
      </c>
      <c r="C139" s="35">
        <v>158870</v>
      </c>
      <c r="D139" s="35">
        <v>3662.5</v>
      </c>
      <c r="E139" s="36">
        <f>D139/B139</f>
        <v>0.63605056450030306</v>
      </c>
      <c r="F139" s="36">
        <f t="shared" si="21"/>
        <v>2.3053439919430981E-2</v>
      </c>
    </row>
    <row r="140" spans="1:6" x14ac:dyDescent="0.25">
      <c r="A140" s="25" t="s">
        <v>119</v>
      </c>
      <c r="B140" s="26">
        <f>SUBTOTAL(9,B141:B141)</f>
        <v>232247.44</v>
      </c>
      <c r="C140" s="26">
        <f>SUBTOTAL(9,C141:C141)</f>
        <v>544210</v>
      </c>
      <c r="D140" s="26">
        <f>SUBTOTAL(9,D141:D141)</f>
        <v>251619.1</v>
      </c>
      <c r="E140" s="27">
        <f t="shared" si="20"/>
        <v>1.0834095738579508</v>
      </c>
      <c r="F140" s="27">
        <f t="shared" si="21"/>
        <v>0.46235662703735692</v>
      </c>
    </row>
    <row r="141" spans="1:6" x14ac:dyDescent="0.25">
      <c r="A141" s="34" t="s">
        <v>120</v>
      </c>
      <c r="B141" s="35">
        <v>232247.44</v>
      </c>
      <c r="C141" s="35">
        <v>544210</v>
      </c>
      <c r="D141" s="35">
        <v>251619.1</v>
      </c>
      <c r="E141" s="36">
        <f>D141/B141</f>
        <v>1.0834095738579508</v>
      </c>
      <c r="F141" s="36">
        <f t="shared" si="21"/>
        <v>0.46235662703735692</v>
      </c>
    </row>
    <row r="142" spans="1:6" x14ac:dyDescent="0.25">
      <c r="A142" s="25" t="s">
        <v>121</v>
      </c>
      <c r="B142" s="26">
        <f>SUBTOTAL(9,B143:B143)</f>
        <v>131103.43</v>
      </c>
      <c r="C142" s="26">
        <f>SUBTOTAL(9,C143:C143)</f>
        <v>0</v>
      </c>
      <c r="D142" s="26">
        <f>SUBTOTAL(9,D143:D143)</f>
        <v>0</v>
      </c>
      <c r="E142" s="27">
        <f t="shared" si="20"/>
        <v>0</v>
      </c>
      <c r="F142" s="27" t="e">
        <f t="shared" si="21"/>
        <v>#DIV/0!</v>
      </c>
    </row>
    <row r="143" spans="1:6" x14ac:dyDescent="0.25">
      <c r="A143" s="34" t="s">
        <v>122</v>
      </c>
      <c r="B143" s="35">
        <v>131103.43</v>
      </c>
      <c r="C143" s="35"/>
      <c r="D143" s="35"/>
      <c r="E143" s="36">
        <f>D143/B143</f>
        <v>0</v>
      </c>
      <c r="F143" s="36" t="e">
        <f t="shared" si="21"/>
        <v>#DIV/0!</v>
      </c>
    </row>
    <row r="144" spans="1:6" x14ac:dyDescent="0.25">
      <c r="A144" s="25" t="s">
        <v>123</v>
      </c>
      <c r="B144" s="26">
        <f>SUBTOTAL(9,B145:B145)</f>
        <v>6009.14</v>
      </c>
      <c r="C144" s="26">
        <f>SUBTOTAL(9,C145:C145)</f>
        <v>0</v>
      </c>
      <c r="D144" s="26">
        <f>SUBTOTAL(9,D145:D145)</f>
        <v>0</v>
      </c>
      <c r="E144" s="27">
        <f>D144/B144</f>
        <v>0</v>
      </c>
      <c r="F144" s="27" t="e">
        <f t="shared" ref="F144:F145" si="22">D144/C144</f>
        <v>#DIV/0!</v>
      </c>
    </row>
    <row r="145" spans="1:6" x14ac:dyDescent="0.25">
      <c r="A145" s="34" t="s">
        <v>124</v>
      </c>
      <c r="B145" s="35">
        <v>6009.14</v>
      </c>
      <c r="C145" s="35">
        <v>0</v>
      </c>
      <c r="D145" s="35"/>
      <c r="E145" s="36">
        <f>D145/B145</f>
        <v>0</v>
      </c>
      <c r="F145" s="36" t="e">
        <f t="shared" si="22"/>
        <v>#DIV/0!</v>
      </c>
    </row>
    <row r="146" spans="1:6" x14ac:dyDescent="0.25">
      <c r="A146" s="25" t="s">
        <v>252</v>
      </c>
      <c r="B146" s="26">
        <f>SUBTOTAL(9,B148:B148)</f>
        <v>6009.14</v>
      </c>
      <c r="C146" s="26">
        <f>SUBTOTAL(9,C148:C148)</f>
        <v>0</v>
      </c>
      <c r="D146" s="26">
        <f>SUBTOTAL(9,D147:D148)</f>
        <v>750.32</v>
      </c>
      <c r="E146" s="27">
        <f>D146/B146</f>
        <v>0.12486312517265366</v>
      </c>
      <c r="F146" s="27" t="e">
        <f t="shared" si="21"/>
        <v>#DIV/0!</v>
      </c>
    </row>
    <row r="147" spans="1:6" x14ac:dyDescent="0.25">
      <c r="A147" s="156" t="s">
        <v>254</v>
      </c>
      <c r="B147" s="157"/>
      <c r="C147" s="157"/>
      <c r="D147" s="159"/>
      <c r="E147" s="158"/>
      <c r="F147" s="158"/>
    </row>
    <row r="148" spans="1:6" x14ac:dyDescent="0.25">
      <c r="A148" s="156" t="s">
        <v>253</v>
      </c>
      <c r="B148" s="35">
        <v>6009.14</v>
      </c>
      <c r="C148" s="35">
        <v>0</v>
      </c>
      <c r="D148" s="35">
        <v>750.32</v>
      </c>
      <c r="E148" s="36">
        <f>D148/B148</f>
        <v>0.12486312517265366</v>
      </c>
      <c r="F148" s="36" t="e">
        <f t="shared" si="21"/>
        <v>#DIV/0!</v>
      </c>
    </row>
    <row r="149" spans="1:6" ht="20.100000000000001" customHeight="1" x14ac:dyDescent="0.25">
      <c r="A149" s="37" t="s">
        <v>54</v>
      </c>
      <c r="B149" s="38">
        <f>IFERROR(SUBTOTAL(9,B137:B148),0)</f>
        <v>1001304.5699999998</v>
      </c>
      <c r="C149" s="38">
        <f>IFERROR(SUBTOTAL(9,C137:C148),0)</f>
        <v>2401537</v>
      </c>
      <c r="D149" s="38">
        <f>IFERROR(SUBTOTAL(9,D137:D148),0)</f>
        <v>875774.48</v>
      </c>
      <c r="E149" s="39">
        <f t="shared" si="20"/>
        <v>0.87463345942783433</v>
      </c>
      <c r="F149" s="39">
        <f t="shared" si="21"/>
        <v>0.36467249099222704</v>
      </c>
    </row>
    <row r="150" spans="1:6" x14ac:dyDescent="0.25">
      <c r="E150" s="11"/>
      <c r="F150" s="11"/>
    </row>
    <row r="151" spans="1:6" x14ac:dyDescent="0.25">
      <c r="C151" s="24"/>
    </row>
    <row r="156" spans="1:6" s="6" customFormat="1" ht="24.95" customHeight="1" x14ac:dyDescent="0.3">
      <c r="A156" s="141" t="s">
        <v>125</v>
      </c>
      <c r="B156" s="141"/>
      <c r="C156" s="141"/>
      <c r="D156" s="141"/>
      <c r="E156" s="141"/>
      <c r="F156" s="141"/>
    </row>
    <row r="157" spans="1:6" s="7" customFormat="1" ht="24.95" customHeight="1" x14ac:dyDescent="0.25">
      <c r="A157" s="8" t="s">
        <v>55</v>
      </c>
      <c r="B157" s="9"/>
      <c r="C157" s="9"/>
      <c r="D157" s="9"/>
      <c r="E157" s="9"/>
      <c r="F157" s="9"/>
    </row>
    <row r="158" spans="1:6" ht="57.6" customHeight="1" x14ac:dyDescent="0.25">
      <c r="A158" s="10" t="s">
        <v>29</v>
      </c>
      <c r="B158" s="10" t="s">
        <v>7</v>
      </c>
      <c r="C158" s="10" t="s">
        <v>237</v>
      </c>
      <c r="D158" s="10" t="s">
        <v>238</v>
      </c>
      <c r="E158" s="10" t="s">
        <v>9</v>
      </c>
      <c r="F158" s="10" t="s">
        <v>239</v>
      </c>
    </row>
    <row r="159" spans="1:6" s="11" customFormat="1" ht="15.95" customHeight="1" x14ac:dyDescent="0.25">
      <c r="A159" s="12" t="s">
        <v>10</v>
      </c>
      <c r="B159" s="12">
        <f>COLUMN()</f>
        <v>2</v>
      </c>
      <c r="C159" s="12">
        <f>COLUMN()</f>
        <v>3</v>
      </c>
      <c r="D159" s="12">
        <f>COLUMN()</f>
        <v>4</v>
      </c>
      <c r="E159" s="12" t="str">
        <f>_xlfn.CONCAT(TEXT(COLUMN(),"@")," (",TEXT(D159,"@")," / ",TEXT(B159,"@"),")")</f>
        <v>5 (4 / 2)</v>
      </c>
      <c r="F159" s="12" t="str">
        <f>_xlfn.CONCAT(TEXT(COLUMN(),"@")," (",TEXT(D159,"@")," / ",TEXT(C159,"@"),")")</f>
        <v>6 (4 / 3)</v>
      </c>
    </row>
    <row r="160" spans="1:6" x14ac:dyDescent="0.25">
      <c r="A160" s="25" t="s">
        <v>232</v>
      </c>
      <c r="B160" s="26">
        <f>SUBTOTAL(9,B161:B161)</f>
        <v>995295.43</v>
      </c>
      <c r="C160" s="26">
        <f>SUBTOTAL(9,C161:C161)</f>
        <v>2401537</v>
      </c>
      <c r="D160" s="26">
        <f>SUBTOTAL(9,D161:D161)</f>
        <v>875774.48</v>
      </c>
      <c r="E160" s="27">
        <f>IF(B160&lt;&gt;0,D160/B160,"-")</f>
        <v>0.8799140974655133</v>
      </c>
      <c r="F160" s="27">
        <f>D160/C160</f>
        <v>0.36467249099222704</v>
      </c>
    </row>
    <row r="161" spans="1:6" x14ac:dyDescent="0.25">
      <c r="A161" s="132" t="s">
        <v>233</v>
      </c>
      <c r="B161" s="133">
        <v>995295.43</v>
      </c>
      <c r="C161" s="133">
        <v>2401537</v>
      </c>
      <c r="D161" s="133">
        <v>875774.48</v>
      </c>
      <c r="E161" s="134">
        <f>IF(B161&lt;&gt;0,D161/B161,"-")</f>
        <v>0.8799140974655133</v>
      </c>
      <c r="F161" s="134">
        <f>D161/C161</f>
        <v>0.36467249099222704</v>
      </c>
    </row>
    <row r="162" spans="1:6" x14ac:dyDescent="0.25">
      <c r="A162" s="130" t="s">
        <v>234</v>
      </c>
      <c r="B162" s="68">
        <v>995295.43</v>
      </c>
      <c r="C162" s="68">
        <v>2401537</v>
      </c>
      <c r="D162" s="68"/>
      <c r="E162" s="131">
        <v>1.2602</v>
      </c>
      <c r="F162" s="131">
        <v>0.47970000000000002</v>
      </c>
    </row>
    <row r="163" spans="1:6" ht="20.100000000000001" customHeight="1" x14ac:dyDescent="0.25">
      <c r="A163" s="37" t="s">
        <v>54</v>
      </c>
      <c r="B163" s="38">
        <f>IFERROR(SUBTOTAL(9,B161:B161),0)</f>
        <v>995295.43</v>
      </c>
      <c r="C163" s="38">
        <f>IFERROR(SUBTOTAL(9,C161:C161),0)</f>
        <v>2401537</v>
      </c>
      <c r="D163" s="38">
        <f>IFERROR(SUBTOTAL(9,D161:D161),0)</f>
        <v>875774.48</v>
      </c>
      <c r="E163" s="39">
        <f>IF(B163&lt;&gt;0,D163/B163,"-")</f>
        <v>0.8799140974655133</v>
      </c>
      <c r="F163" s="39">
        <f>D163/C163</f>
        <v>0.36467249099222704</v>
      </c>
    </row>
    <row r="164" spans="1:6" x14ac:dyDescent="0.25">
      <c r="A164" s="11"/>
      <c r="B164" s="11"/>
      <c r="C164" s="11"/>
      <c r="D164" s="11"/>
      <c r="E164" s="11"/>
      <c r="F164" s="11"/>
    </row>
    <row r="165" spans="1:6" x14ac:dyDescent="0.25">
      <c r="A165" s="11"/>
      <c r="B165" s="11"/>
      <c r="C165" s="11"/>
      <c r="D165" s="11"/>
      <c r="E165" s="11"/>
      <c r="F165" s="11"/>
    </row>
    <row r="166" spans="1:6" x14ac:dyDescent="0.25">
      <c r="C166" s="24"/>
    </row>
  </sheetData>
  <mergeCells count="5">
    <mergeCell ref="A2:F2"/>
    <mergeCell ref="A3:F3"/>
    <mergeCell ref="A1:F1"/>
    <mergeCell ref="A116:F116"/>
    <mergeCell ref="A156:F156"/>
  </mergeCells>
  <pageMargins left="0.39370078740157499" right="0.39370078740157499" top="0.39370078740157499" bottom="0.511811023622047" header="0" footer="0.31496062992126"/>
  <pageSetup paperSize="9" scale="54" fitToHeight="0" orientation="portrait" r:id="rId1"/>
  <headerFooter>
    <oddFooter>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2"/>
  <sheetViews>
    <sheetView zoomScaleNormal="100" workbookViewId="0">
      <pane ySplit="6" topLeftCell="A7" activePane="bottomLeft" state="frozen"/>
      <selection pane="bottomLeft" activeCell="C35" sqref="C35"/>
    </sheetView>
  </sheetViews>
  <sheetFormatPr defaultColWidth="9.140625" defaultRowHeight="15" x14ac:dyDescent="0.25"/>
  <cols>
    <col min="1" max="1" width="73.7109375" style="1" customWidth="1"/>
    <col min="2" max="4" width="19.7109375" style="1" customWidth="1"/>
    <col min="5" max="6" width="15" style="1" customWidth="1"/>
  </cols>
  <sheetData>
    <row r="1" spans="1:6" s="5" customFormat="1" ht="30" customHeight="1" x14ac:dyDescent="0.25">
      <c r="A1" s="141" t="s">
        <v>1</v>
      </c>
      <c r="B1" s="141"/>
      <c r="C1" s="141"/>
      <c r="D1" s="141"/>
      <c r="E1" s="141"/>
      <c r="F1" s="141"/>
    </row>
    <row r="2" spans="1:6" s="5" customFormat="1" ht="30" customHeight="1" x14ac:dyDescent="0.25">
      <c r="A2" s="141" t="s">
        <v>128</v>
      </c>
      <c r="B2" s="141"/>
      <c r="C2" s="141"/>
      <c r="D2" s="141"/>
      <c r="E2" s="141"/>
      <c r="F2" s="141"/>
    </row>
    <row r="3" spans="1:6" s="6" customFormat="1" ht="24.95" customHeight="1" x14ac:dyDescent="0.3">
      <c r="A3" s="141" t="s">
        <v>129</v>
      </c>
      <c r="B3" s="141"/>
      <c r="C3" s="141"/>
      <c r="D3" s="141"/>
      <c r="E3" s="141"/>
      <c r="F3" s="141"/>
    </row>
    <row r="4" spans="1:6" s="7" customFormat="1" ht="24.95" customHeight="1" x14ac:dyDescent="0.25">
      <c r="A4" s="8" t="s">
        <v>130</v>
      </c>
      <c r="B4" s="9"/>
      <c r="C4" s="9"/>
      <c r="D4" s="9"/>
      <c r="E4" s="9"/>
      <c r="F4" s="9"/>
    </row>
    <row r="5" spans="1:6" ht="57.6" customHeight="1" x14ac:dyDescent="0.25">
      <c r="A5" s="10" t="s">
        <v>29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</row>
    <row r="6" spans="1:6" s="11" customFormat="1" ht="15.95" customHeight="1" x14ac:dyDescent="0.25">
      <c r="A6" s="12" t="s">
        <v>10</v>
      </c>
      <c r="B6" s="12">
        <f>COLUMN()</f>
        <v>2</v>
      </c>
      <c r="C6" s="12">
        <v>3</v>
      </c>
      <c r="D6" s="12">
        <f>COLUMN()</f>
        <v>4</v>
      </c>
      <c r="E6" s="12" t="str">
        <f>_xlfn.CONCAT(TEXT(COLUMN(),"@")," (",TEXT(D6,"@")," / ",TEXT(B6,"@"),")")</f>
        <v>5 (4 / 2)</v>
      </c>
      <c r="F6" s="12" t="str">
        <f>_xlfn.CONCAT(TEXT(COLUMN(),"@")," (",TEXT(D6,"@")," / ",TEXT(C6,"@"),")")</f>
        <v>6 (4 / 3)</v>
      </c>
    </row>
    <row r="7" spans="1:6" ht="20.100000000000001" customHeight="1" x14ac:dyDescent="0.25">
      <c r="A7" s="37" t="s">
        <v>54</v>
      </c>
      <c r="B7" s="38">
        <f>IFERROR(SUBTOTAL(9,#REF!),0)</f>
        <v>0</v>
      </c>
      <c r="C7" s="38">
        <v>0</v>
      </c>
      <c r="D7" s="38">
        <f>IFERROR(SUBTOTAL(9,#REF!),0)</f>
        <v>0</v>
      </c>
      <c r="E7" s="39" t="str">
        <f>IF(B7&lt;&gt;0,D7/B7,"-")</f>
        <v>-</v>
      </c>
      <c r="F7" s="39" t="e">
        <f>IF(#REF!&lt;&gt;0,D7/#REF!,"-")</f>
        <v>#REF!</v>
      </c>
    </row>
    <row r="8" spans="1:6" x14ac:dyDescent="0.25">
      <c r="A8" s="11"/>
      <c r="B8" s="11"/>
      <c r="C8" s="11"/>
      <c r="D8" s="11"/>
      <c r="E8" s="11"/>
      <c r="F8" s="11"/>
    </row>
    <row r="9" spans="1:6" x14ac:dyDescent="0.25">
      <c r="A9" s="11"/>
      <c r="B9" s="11"/>
      <c r="C9" s="11"/>
      <c r="D9" s="11"/>
      <c r="E9" s="11"/>
      <c r="F9" s="11"/>
    </row>
    <row r="10" spans="1:6" s="7" customFormat="1" ht="24.95" customHeight="1" x14ac:dyDescent="0.25">
      <c r="A10" s="8" t="s">
        <v>131</v>
      </c>
      <c r="B10" s="9"/>
      <c r="C10" s="9"/>
      <c r="D10" s="9"/>
      <c r="E10" s="9"/>
      <c r="F10" s="9"/>
    </row>
    <row r="11" spans="1:6" ht="57.6" customHeight="1" x14ac:dyDescent="0.25">
      <c r="A11" s="40" t="s">
        <v>29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</row>
    <row r="12" spans="1:6" s="11" customFormat="1" ht="15.95" customHeight="1" x14ac:dyDescent="0.25">
      <c r="A12" s="12" t="s">
        <v>10</v>
      </c>
      <c r="B12" s="12">
        <f>COLUMN()</f>
        <v>2</v>
      </c>
      <c r="C12" s="12">
        <v>3</v>
      </c>
      <c r="D12" s="12">
        <f>COLUMN()</f>
        <v>4</v>
      </c>
      <c r="E12" s="12" t="str">
        <f>_xlfn.CONCAT(TEXT(COLUMN(),"@")," (",TEXT(D12,"@")," / ",TEXT(B12,"@"),")")</f>
        <v>5 (4 / 2)</v>
      </c>
      <c r="F12" s="12" t="str">
        <f>_xlfn.CONCAT(TEXT(COLUMN(),"@")," (",TEXT(D12,"@")," / ",TEXT(C12,"@"),")")</f>
        <v>6 (4 / 3)</v>
      </c>
    </row>
    <row r="13" spans="1:6" ht="20.100000000000001" customHeight="1" x14ac:dyDescent="0.25">
      <c r="A13" s="37" t="s">
        <v>54</v>
      </c>
      <c r="B13" s="38">
        <f>IFERROR(SUBTOTAL(9,#REF!),0)</f>
        <v>0</v>
      </c>
      <c r="C13" s="38">
        <v>0</v>
      </c>
      <c r="D13" s="38">
        <f>IFERROR(SUBTOTAL(9,#REF!),0)</f>
        <v>0</v>
      </c>
      <c r="E13" s="39" t="str">
        <f>IF(B13&lt;&gt;0,D13/B13,"-")</f>
        <v>-</v>
      </c>
      <c r="F13" s="39" t="e">
        <f>IF(#REF!&lt;&gt;0,D13/#REF!,"-")</f>
        <v>#REF!</v>
      </c>
    </row>
    <row r="14" spans="1:6" x14ac:dyDescent="0.25">
      <c r="E14" s="11"/>
      <c r="F14" s="11"/>
    </row>
    <row r="15" spans="1:6" x14ac:dyDescent="0.25">
      <c r="C15" s="24"/>
    </row>
    <row r="20" spans="1:6" s="6" customFormat="1" ht="24.95" customHeight="1" x14ac:dyDescent="0.3">
      <c r="A20" s="141" t="s">
        <v>132</v>
      </c>
      <c r="B20" s="141"/>
      <c r="C20" s="141"/>
      <c r="D20" s="141"/>
      <c r="E20" s="141"/>
      <c r="F20" s="141"/>
    </row>
    <row r="21" spans="1:6" s="7" customFormat="1" ht="24.95" customHeight="1" x14ac:dyDescent="0.25">
      <c r="A21" s="8" t="s">
        <v>130</v>
      </c>
      <c r="B21" s="9"/>
      <c r="C21" s="9"/>
      <c r="D21" s="9"/>
      <c r="E21" s="9"/>
      <c r="F21" s="9"/>
    </row>
    <row r="22" spans="1:6" ht="57.6" customHeight="1" x14ac:dyDescent="0.25">
      <c r="A22" s="10" t="s">
        <v>29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</row>
    <row r="23" spans="1:6" s="11" customFormat="1" ht="15.95" customHeight="1" x14ac:dyDescent="0.25">
      <c r="A23" s="12" t="s">
        <v>10</v>
      </c>
      <c r="B23" s="12">
        <f>COLUMN()</f>
        <v>2</v>
      </c>
      <c r="C23" s="12">
        <f>COLUMN()</f>
        <v>3</v>
      </c>
      <c r="D23" s="12">
        <f>COLUMN()</f>
        <v>4</v>
      </c>
      <c r="E23" s="12" t="str">
        <f>_xlfn.CONCAT(TEXT(COLUMN(),"@")," (",TEXT(D23,"@")," / ",TEXT(B23,"@"),")")</f>
        <v>5 (4 / 2)</v>
      </c>
      <c r="F23" s="12" t="str">
        <f>_xlfn.CONCAT(TEXT(COLUMN(),"@")," (",TEXT(D23,"@")," / ",TEXT(C23,"@"),")")</f>
        <v>6 (4 / 3)</v>
      </c>
    </row>
    <row r="24" spans="1:6" ht="20.100000000000001" customHeight="1" x14ac:dyDescent="0.25">
      <c r="A24" s="37" t="s">
        <v>54</v>
      </c>
      <c r="B24" s="38">
        <f>IFERROR(SUBTOTAL(9,#REF!),0)</f>
        <v>0</v>
      </c>
      <c r="C24" s="38">
        <f>IFERROR(SUBTOTAL(9,#REF!),0)</f>
        <v>0</v>
      </c>
      <c r="D24" s="38">
        <f>IFERROR(SUBTOTAL(9,#REF!),0)</f>
        <v>0</v>
      </c>
      <c r="E24" s="39" t="str">
        <f>IF(B24&lt;&gt;0,D24/B24,"-")</f>
        <v>-</v>
      </c>
      <c r="F24" s="39" t="e">
        <f>IF(#REF!&lt;&gt;0,D24/#REF!,"-")</f>
        <v>#REF!</v>
      </c>
    </row>
    <row r="25" spans="1:6" x14ac:dyDescent="0.25">
      <c r="A25" s="11"/>
      <c r="B25" s="11"/>
      <c r="C25" s="11"/>
      <c r="D25" s="11"/>
      <c r="E25" s="11"/>
      <c r="F25" s="11"/>
    </row>
    <row r="26" spans="1:6" x14ac:dyDescent="0.25">
      <c r="A26" s="11"/>
      <c r="B26" s="11"/>
      <c r="C26" s="11"/>
      <c r="D26" s="11"/>
      <c r="E26" s="11"/>
      <c r="F26" s="11"/>
    </row>
    <row r="27" spans="1:6" s="7" customFormat="1" ht="24.95" customHeight="1" x14ac:dyDescent="0.25">
      <c r="A27" s="8" t="s">
        <v>131</v>
      </c>
      <c r="B27" s="9"/>
      <c r="C27" s="9"/>
      <c r="D27" s="9"/>
      <c r="E27" s="9"/>
      <c r="F27" s="9"/>
    </row>
    <row r="28" spans="1:6" ht="57.6" customHeight="1" x14ac:dyDescent="0.25">
      <c r="A28" s="40" t="s">
        <v>29</v>
      </c>
      <c r="B28" s="10" t="s">
        <v>5</v>
      </c>
      <c r="C28" s="10" t="s">
        <v>6</v>
      </c>
      <c r="D28" s="10" t="s">
        <v>7</v>
      </c>
      <c r="E28" s="10" t="s">
        <v>8</v>
      </c>
      <c r="F28" s="10" t="s">
        <v>9</v>
      </c>
    </row>
    <row r="29" spans="1:6" s="11" customFormat="1" ht="15.95" customHeight="1" x14ac:dyDescent="0.25">
      <c r="A29" s="12" t="s">
        <v>10</v>
      </c>
      <c r="B29" s="12">
        <f>COLUMN()</f>
        <v>2</v>
      </c>
      <c r="C29" s="12">
        <f>COLUMN()</f>
        <v>3</v>
      </c>
      <c r="D29" s="12">
        <f>COLUMN()</f>
        <v>4</v>
      </c>
      <c r="E29" s="12" t="str">
        <f>_xlfn.CONCAT(TEXT(COLUMN(),"@")," (",TEXT(D29,"@")," / ",TEXT(B29,"@"),")")</f>
        <v>5 (4 / 2)</v>
      </c>
      <c r="F29" s="12" t="str">
        <f>_xlfn.CONCAT(TEXT(COLUMN(),"@")," (",TEXT(D29,"@")," / ",TEXT(C29,"@"),")")</f>
        <v>6 (4 / 3)</v>
      </c>
    </row>
    <row r="30" spans="1:6" ht="20.100000000000001" customHeight="1" x14ac:dyDescent="0.25">
      <c r="A30" s="37" t="s">
        <v>54</v>
      </c>
      <c r="B30" s="38">
        <f>IFERROR(SUBTOTAL(9,#REF!),0)</f>
        <v>0</v>
      </c>
      <c r="C30" s="38">
        <f>IFERROR(SUBTOTAL(9,#REF!),0)</f>
        <v>0</v>
      </c>
      <c r="D30" s="38">
        <f>IFERROR(SUBTOTAL(9,#REF!),0)</f>
        <v>0</v>
      </c>
      <c r="E30" s="39" t="str">
        <f>IF(B30&lt;&gt;0,D30/B30,"-")</f>
        <v>-</v>
      </c>
      <c r="F30" s="39" t="e">
        <f>IF(#REF!&lt;&gt;0,D30/#REF!,"-")</f>
        <v>#REF!</v>
      </c>
    </row>
    <row r="31" spans="1:6" x14ac:dyDescent="0.25">
      <c r="E31" s="11"/>
      <c r="F31" s="11"/>
    </row>
    <row r="32" spans="1:6" x14ac:dyDescent="0.25">
      <c r="C32" s="24"/>
    </row>
  </sheetData>
  <mergeCells count="4">
    <mergeCell ref="A2:F2"/>
    <mergeCell ref="A3:F3"/>
    <mergeCell ref="A1:F1"/>
    <mergeCell ref="A20:F20"/>
  </mergeCells>
  <pageMargins left="0.39370078740157499" right="0.39370078740157499" top="0.39370078740157499" bottom="0.511811023622047" header="0" footer="0.31496062992126"/>
  <pageSetup paperSize="9" scale="58" fitToHeight="0" orientation="portrait" r:id="rId1"/>
  <headerFooter>
    <oddFooter>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45"/>
  <sheetViews>
    <sheetView zoomScaleNormal="100" workbookViewId="0">
      <pane ySplit="5" topLeftCell="A129" activePane="bottomLeft" state="frozen"/>
      <selection pane="bottomLeft" activeCell="C10" sqref="C10"/>
    </sheetView>
  </sheetViews>
  <sheetFormatPr defaultColWidth="9.140625" defaultRowHeight="15" x14ac:dyDescent="0.25"/>
  <cols>
    <col min="1" max="1" width="73.7109375" style="1" customWidth="1"/>
    <col min="2" max="3" width="19.7109375" style="1" customWidth="1"/>
    <col min="4" max="4" width="15" style="1" customWidth="1"/>
    <col min="5" max="5" width="10.5703125" bestFit="1" customWidth="1"/>
    <col min="6" max="6" width="14.140625" customWidth="1"/>
  </cols>
  <sheetData>
    <row r="1" spans="1:6" s="5" customFormat="1" ht="30" customHeight="1" x14ac:dyDescent="0.25">
      <c r="A1" s="141" t="s">
        <v>133</v>
      </c>
      <c r="B1" s="141"/>
      <c r="C1" s="141"/>
      <c r="D1" s="141"/>
    </row>
    <row r="2" spans="1:6" s="6" customFormat="1" ht="24.95" customHeight="1" x14ac:dyDescent="0.3">
      <c r="A2" s="141" t="s">
        <v>134</v>
      </c>
      <c r="B2" s="141"/>
      <c r="C2" s="141"/>
      <c r="D2" s="141"/>
    </row>
    <row r="3" spans="1:6" s="7" customFormat="1" ht="24.95" customHeight="1" x14ac:dyDescent="0.25">
      <c r="A3" s="8" t="s">
        <v>135</v>
      </c>
      <c r="B3" s="9"/>
      <c r="C3" s="9"/>
      <c r="D3" s="9"/>
    </row>
    <row r="4" spans="1:6" ht="57.6" customHeight="1" x14ac:dyDescent="0.25">
      <c r="A4" s="40" t="s">
        <v>29</v>
      </c>
      <c r="B4" s="10" t="s">
        <v>237</v>
      </c>
      <c r="C4" s="10" t="s">
        <v>238</v>
      </c>
      <c r="D4" s="10" t="s">
        <v>239</v>
      </c>
    </row>
    <row r="5" spans="1:6" s="11" customFormat="1" ht="15.95" customHeight="1" x14ac:dyDescent="0.25">
      <c r="A5" s="12" t="s">
        <v>10</v>
      </c>
      <c r="B5" s="12">
        <v>2</v>
      </c>
      <c r="C5" s="12">
        <f>COLUMN()</f>
        <v>3</v>
      </c>
      <c r="D5" s="12" t="str">
        <f>_xlfn.CONCAT(TEXT(COLUMN(),"@")," (",TEXT(C5,"@")," / ",TEXT(B5,"@"),")")</f>
        <v>4 (3 / 2)</v>
      </c>
    </row>
    <row r="6" spans="1:6" x14ac:dyDescent="0.25">
      <c r="A6" s="25" t="s">
        <v>126</v>
      </c>
      <c r="B6" s="26">
        <f>B7</f>
        <v>2401537</v>
      </c>
      <c r="C6" s="26">
        <f>C7</f>
        <v>875774.48</v>
      </c>
      <c r="D6" s="27">
        <f>C6/B6</f>
        <v>0.36467249099222704</v>
      </c>
    </row>
    <row r="7" spans="1:6" x14ac:dyDescent="0.25">
      <c r="A7" s="28" t="s">
        <v>127</v>
      </c>
      <c r="B7" s="29">
        <f>B9+B10+B11+B12+B14</f>
        <v>2401537</v>
      </c>
      <c r="C7" s="29">
        <f>C9+C10+C11+C12+C14</f>
        <v>875774.48</v>
      </c>
      <c r="D7" s="30">
        <f>C7/B7</f>
        <v>0.36467249099222704</v>
      </c>
    </row>
    <row r="8" spans="1:6" x14ac:dyDescent="0.25">
      <c r="A8" s="41" t="s">
        <v>136</v>
      </c>
      <c r="B8" s="42"/>
      <c r="C8" s="42"/>
      <c r="D8" s="42"/>
    </row>
    <row r="9" spans="1:6" x14ac:dyDescent="0.25">
      <c r="A9" s="43" t="s">
        <v>137</v>
      </c>
      <c r="B9" s="44">
        <v>1698457</v>
      </c>
      <c r="C9" s="66">
        <v>619742.56000000006</v>
      </c>
      <c r="D9" s="46">
        <f t="shared" ref="D9:D19" si="0">C9/B9</f>
        <v>0.36488563443172245</v>
      </c>
    </row>
    <row r="10" spans="1:6" x14ac:dyDescent="0.25">
      <c r="A10" s="43" t="s">
        <v>138</v>
      </c>
      <c r="B10" s="44">
        <v>158870</v>
      </c>
      <c r="C10" s="45" t="s">
        <v>248</v>
      </c>
      <c r="D10" s="46">
        <f t="shared" si="0"/>
        <v>2.3053439919430981E-2</v>
      </c>
      <c r="F10" s="115"/>
    </row>
    <row r="11" spans="1:6" x14ac:dyDescent="0.25">
      <c r="A11" s="43" t="s">
        <v>139</v>
      </c>
      <c r="B11" s="44">
        <v>544210</v>
      </c>
      <c r="C11" s="45" t="s">
        <v>249</v>
      </c>
      <c r="D11" s="46">
        <f t="shared" si="0"/>
        <v>0.46235662703735692</v>
      </c>
    </row>
    <row r="12" spans="1:6" x14ac:dyDescent="0.25">
      <c r="A12" s="43" t="s">
        <v>140</v>
      </c>
      <c r="B12" s="44"/>
      <c r="C12" s="45"/>
      <c r="D12" s="46" t="e">
        <f t="shared" si="0"/>
        <v>#DIV/0!</v>
      </c>
    </row>
    <row r="13" spans="1:6" x14ac:dyDescent="0.25">
      <c r="A13" s="43" t="s">
        <v>141</v>
      </c>
      <c r="B13" s="44"/>
      <c r="C13" s="45"/>
      <c r="D13" s="46"/>
    </row>
    <row r="14" spans="1:6" x14ac:dyDescent="0.25">
      <c r="A14" s="43" t="s">
        <v>250</v>
      </c>
      <c r="B14" s="44"/>
      <c r="C14" s="45" t="s">
        <v>251</v>
      </c>
      <c r="D14" s="116" t="e">
        <f t="shared" si="0"/>
        <v>#DIV/0!</v>
      </c>
    </row>
    <row r="15" spans="1:6" x14ac:dyDescent="0.25">
      <c r="A15" s="31" t="s">
        <v>142</v>
      </c>
      <c r="B15" s="32">
        <f>B16+B40+B65</f>
        <v>2401537</v>
      </c>
      <c r="C15" s="32">
        <f>C16+C40+C65</f>
        <v>875774.48300000001</v>
      </c>
      <c r="D15" s="33">
        <f t="shared" si="0"/>
        <v>0.36467249224142706</v>
      </c>
    </row>
    <row r="16" spans="1:6" x14ac:dyDescent="0.25">
      <c r="A16" s="47" t="s">
        <v>143</v>
      </c>
      <c r="B16" s="48">
        <v>980609</v>
      </c>
      <c r="C16" s="48">
        <f>SUBTOTAL(9,C19:C39)</f>
        <v>453500.39999999997</v>
      </c>
      <c r="D16" s="49">
        <f t="shared" si="0"/>
        <v>0.46246811930137288</v>
      </c>
    </row>
    <row r="17" spans="1:6" x14ac:dyDescent="0.25">
      <c r="A17" s="50" t="s">
        <v>144</v>
      </c>
      <c r="B17" s="51">
        <f>B18+B22+B38</f>
        <v>980609</v>
      </c>
      <c r="C17" s="51">
        <f>C18+C22+C38</f>
        <v>453500.4</v>
      </c>
      <c r="D17" s="52">
        <f t="shared" si="0"/>
        <v>0.46246811930137294</v>
      </c>
      <c r="F17" s="64"/>
    </row>
    <row r="18" spans="1:6" x14ac:dyDescent="0.25">
      <c r="A18" s="53" t="s">
        <v>145</v>
      </c>
      <c r="B18" s="54">
        <v>831853</v>
      </c>
      <c r="C18" s="54">
        <f>SUBTOTAL(9,C19:C21)</f>
        <v>341578.01</v>
      </c>
      <c r="D18" s="55">
        <f t="shared" si="0"/>
        <v>0.41062304277318229</v>
      </c>
    </row>
    <row r="19" spans="1:6" x14ac:dyDescent="0.25">
      <c r="A19" s="34" t="s">
        <v>146</v>
      </c>
      <c r="B19" s="35">
        <v>707064</v>
      </c>
      <c r="C19" s="35">
        <v>290947.08</v>
      </c>
      <c r="D19" s="36">
        <f t="shared" si="0"/>
        <v>0.41148620209768849</v>
      </c>
      <c r="E19" s="64"/>
    </row>
    <row r="20" spans="1:6" x14ac:dyDescent="0.25">
      <c r="A20" s="34" t="s">
        <v>147</v>
      </c>
      <c r="B20" s="35">
        <v>24385</v>
      </c>
      <c r="C20" s="35">
        <v>12000</v>
      </c>
      <c r="D20" s="36">
        <f t="shared" ref="D20:D21" si="1">C20/B20</f>
        <v>0.49210580274759075</v>
      </c>
    </row>
    <row r="21" spans="1:6" x14ac:dyDescent="0.25">
      <c r="A21" s="34" t="s">
        <v>148</v>
      </c>
      <c r="B21" s="35">
        <v>100404</v>
      </c>
      <c r="C21" s="35">
        <v>38630.93</v>
      </c>
      <c r="D21" s="36">
        <f t="shared" si="1"/>
        <v>0.38475489024341658</v>
      </c>
    </row>
    <row r="22" spans="1:6" x14ac:dyDescent="0.25">
      <c r="A22" s="53" t="s">
        <v>149</v>
      </c>
      <c r="B22" s="54">
        <v>147756</v>
      </c>
      <c r="C22" s="54">
        <f>SUBTOTAL(9,C23:C37)</f>
        <v>111138.39000000001</v>
      </c>
      <c r="D22" s="55">
        <f>C22/B22</f>
        <v>0.75217514009583375</v>
      </c>
      <c r="E22" s="64"/>
      <c r="F22" s="64"/>
    </row>
    <row r="23" spans="1:6" x14ac:dyDescent="0.25">
      <c r="A23" s="34" t="s">
        <v>150</v>
      </c>
      <c r="B23" s="35">
        <v>150</v>
      </c>
      <c r="C23" s="35">
        <v>87.05</v>
      </c>
      <c r="D23" s="36">
        <f>C23/B23</f>
        <v>0.58033333333333337</v>
      </c>
    </row>
    <row r="24" spans="1:6" x14ac:dyDescent="0.25">
      <c r="A24" s="34" t="s">
        <v>151</v>
      </c>
      <c r="B24" s="35">
        <v>57596</v>
      </c>
      <c r="C24" s="35">
        <v>18308.419999999998</v>
      </c>
      <c r="D24" s="36">
        <f t="shared" ref="D24:D37" si="2">C24/B24</f>
        <v>0.3178765886519897</v>
      </c>
    </row>
    <row r="25" spans="1:6" x14ac:dyDescent="0.25">
      <c r="A25" s="34" t="s">
        <v>152</v>
      </c>
      <c r="B25" s="35">
        <v>560</v>
      </c>
      <c r="C25" s="35">
        <v>638</v>
      </c>
      <c r="D25" s="36">
        <f t="shared" si="2"/>
        <v>1.1392857142857142</v>
      </c>
    </row>
    <row r="26" spans="1:6" x14ac:dyDescent="0.25">
      <c r="A26" s="34" t="s">
        <v>153</v>
      </c>
      <c r="B26" s="35">
        <v>5600</v>
      </c>
      <c r="C26" s="35">
        <v>5047.88</v>
      </c>
      <c r="D26" s="36">
        <f t="shared" si="2"/>
        <v>0.90140714285714285</v>
      </c>
    </row>
    <row r="27" spans="1:6" x14ac:dyDescent="0.25">
      <c r="A27" s="34" t="s">
        <v>154</v>
      </c>
      <c r="B27" s="35">
        <v>14900</v>
      </c>
      <c r="C27" s="35">
        <v>14968.88</v>
      </c>
      <c r="D27" s="36">
        <f t="shared" si="2"/>
        <v>1.0046228187919461</v>
      </c>
    </row>
    <row r="28" spans="1:6" x14ac:dyDescent="0.25">
      <c r="A28" s="34" t="s">
        <v>155</v>
      </c>
      <c r="B28" s="35">
        <v>2400</v>
      </c>
      <c r="C28" s="35">
        <v>3714.62</v>
      </c>
      <c r="D28" s="36">
        <f t="shared" si="2"/>
        <v>1.5477583333333333</v>
      </c>
    </row>
    <row r="29" spans="1:6" x14ac:dyDescent="0.25">
      <c r="A29" s="34" t="s">
        <v>156</v>
      </c>
      <c r="B29" s="35"/>
      <c r="C29" s="35"/>
      <c r="D29" s="36" t="e">
        <f t="shared" si="2"/>
        <v>#DIV/0!</v>
      </c>
    </row>
    <row r="30" spans="1:6" x14ac:dyDescent="0.25">
      <c r="A30" s="34" t="s">
        <v>157</v>
      </c>
      <c r="B30" s="35">
        <v>3800</v>
      </c>
      <c r="C30" s="35">
        <v>4805.2299999999996</v>
      </c>
      <c r="D30" s="36">
        <f t="shared" si="2"/>
        <v>1.2645342105263158</v>
      </c>
    </row>
    <row r="31" spans="1:6" x14ac:dyDescent="0.25">
      <c r="A31" s="34" t="s">
        <v>158</v>
      </c>
      <c r="B31" s="35">
        <v>8800</v>
      </c>
      <c r="C31" s="35">
        <v>8800</v>
      </c>
      <c r="D31" s="36">
        <f t="shared" si="2"/>
        <v>1</v>
      </c>
    </row>
    <row r="32" spans="1:6" x14ac:dyDescent="0.25">
      <c r="A32" s="34" t="s">
        <v>159</v>
      </c>
      <c r="B32" s="35">
        <v>750</v>
      </c>
      <c r="C32" s="35">
        <v>677.88</v>
      </c>
      <c r="D32" s="36">
        <f t="shared" si="2"/>
        <v>0.90383999999999998</v>
      </c>
    </row>
    <row r="33" spans="1:6" x14ac:dyDescent="0.25">
      <c r="A33" s="34" t="s">
        <v>160</v>
      </c>
      <c r="B33" s="35">
        <v>2300</v>
      </c>
      <c r="C33" s="35">
        <v>2931.12</v>
      </c>
      <c r="D33" s="36">
        <f t="shared" si="2"/>
        <v>1.2744</v>
      </c>
    </row>
    <row r="34" spans="1:6" x14ac:dyDescent="0.25">
      <c r="A34" s="34" t="s">
        <v>161</v>
      </c>
      <c r="B34" s="35">
        <v>700</v>
      </c>
      <c r="C34" s="35">
        <v>861.12</v>
      </c>
      <c r="D34" s="36">
        <f t="shared" si="2"/>
        <v>1.2301714285714285</v>
      </c>
    </row>
    <row r="35" spans="1:6" x14ac:dyDescent="0.25">
      <c r="A35" s="34" t="s">
        <v>162</v>
      </c>
      <c r="B35" s="35">
        <v>800</v>
      </c>
      <c r="C35" s="35"/>
      <c r="D35" s="36">
        <f t="shared" si="2"/>
        <v>0</v>
      </c>
    </row>
    <row r="36" spans="1:6" x14ac:dyDescent="0.25">
      <c r="A36" s="34" t="s">
        <v>163</v>
      </c>
      <c r="B36" s="35">
        <v>48800</v>
      </c>
      <c r="C36" s="35">
        <v>49698.19</v>
      </c>
      <c r="D36" s="36">
        <f t="shared" si="2"/>
        <v>1.0184055327868853</v>
      </c>
    </row>
    <row r="37" spans="1:6" x14ac:dyDescent="0.25">
      <c r="A37" s="34" t="s">
        <v>164</v>
      </c>
      <c r="B37" s="35">
        <v>600</v>
      </c>
      <c r="C37" s="35">
        <v>600</v>
      </c>
      <c r="D37" s="36">
        <f t="shared" si="2"/>
        <v>1</v>
      </c>
    </row>
    <row r="38" spans="1:6" x14ac:dyDescent="0.25">
      <c r="A38" s="53" t="s">
        <v>165</v>
      </c>
      <c r="B38" s="54">
        <v>1000</v>
      </c>
      <c r="C38" s="54">
        <f>SUBTOTAL(9,C39:C39)</f>
        <v>784</v>
      </c>
      <c r="D38" s="55">
        <f t="shared" ref="D38:D43" si="3">C38/B38</f>
        <v>0.78400000000000003</v>
      </c>
    </row>
    <row r="39" spans="1:6" x14ac:dyDescent="0.25">
      <c r="A39" s="34" t="s">
        <v>166</v>
      </c>
      <c r="B39" s="35">
        <v>1000</v>
      </c>
      <c r="C39" s="35">
        <v>784</v>
      </c>
      <c r="D39" s="36">
        <f t="shared" si="3"/>
        <v>0.78400000000000003</v>
      </c>
    </row>
    <row r="40" spans="1:6" x14ac:dyDescent="0.25">
      <c r="A40" s="47" t="s">
        <v>167</v>
      </c>
      <c r="B40" s="48">
        <f>SUBTOTAL(9,B43:B64)</f>
        <v>717848</v>
      </c>
      <c r="C40" s="48">
        <f>SUBTOTAL(9,C43:C64)</f>
        <v>166242.16</v>
      </c>
      <c r="D40" s="49">
        <f t="shared" si="3"/>
        <v>0.23158406793638764</v>
      </c>
    </row>
    <row r="41" spans="1:6" x14ac:dyDescent="0.25">
      <c r="A41" s="50" t="s">
        <v>144</v>
      </c>
      <c r="B41" s="51">
        <f>SUBTOTAL(9,B43:B64)</f>
        <v>717848</v>
      </c>
      <c r="C41" s="51">
        <f>SUBTOTAL(9,C43:C64)</f>
        <v>166242.16</v>
      </c>
      <c r="D41" s="52">
        <f t="shared" si="3"/>
        <v>0.23158406793638764</v>
      </c>
    </row>
    <row r="42" spans="1:6" x14ac:dyDescent="0.25">
      <c r="A42" s="53" t="s">
        <v>149</v>
      </c>
      <c r="B42" s="54">
        <v>385817</v>
      </c>
      <c r="C42" s="54">
        <f>SUBTOTAL(9,C43:C54)</f>
        <v>129262.78</v>
      </c>
      <c r="D42" s="55">
        <f t="shared" si="3"/>
        <v>0.33503650694500242</v>
      </c>
    </row>
    <row r="43" spans="1:6" x14ac:dyDescent="0.25">
      <c r="A43" s="34" t="s">
        <v>150</v>
      </c>
      <c r="B43" s="35">
        <v>27706</v>
      </c>
      <c r="C43" s="35">
        <v>12000.13</v>
      </c>
      <c r="D43" s="36">
        <f t="shared" si="3"/>
        <v>0.43312387208546882</v>
      </c>
      <c r="F43" s="64"/>
    </row>
    <row r="44" spans="1:6" x14ac:dyDescent="0.25">
      <c r="A44" s="34" t="s">
        <v>153</v>
      </c>
      <c r="B44" s="35">
        <v>3200</v>
      </c>
      <c r="C44" s="35">
        <v>1012.5</v>
      </c>
      <c r="D44" s="36">
        <f t="shared" ref="D44:D54" si="4">C44/B44</f>
        <v>0.31640625</v>
      </c>
    </row>
    <row r="45" spans="1:6" x14ac:dyDescent="0.25">
      <c r="A45" s="34" t="s">
        <v>155</v>
      </c>
      <c r="B45" s="35">
        <v>17110</v>
      </c>
      <c r="C45" s="35">
        <v>2520.7600000000002</v>
      </c>
      <c r="D45" s="36">
        <f t="shared" si="4"/>
        <v>0.14732670952659266</v>
      </c>
    </row>
    <row r="46" spans="1:6" x14ac:dyDescent="0.25">
      <c r="A46" s="34" t="s">
        <v>156</v>
      </c>
      <c r="B46" s="35"/>
      <c r="C46" s="35">
        <v>8599.2800000000007</v>
      </c>
      <c r="D46" s="36" t="e">
        <f t="shared" si="4"/>
        <v>#DIV/0!</v>
      </c>
    </row>
    <row r="47" spans="1:6" x14ac:dyDescent="0.25">
      <c r="A47" s="34" t="s">
        <v>157</v>
      </c>
      <c r="B47" s="35">
        <v>800</v>
      </c>
      <c r="C47" s="35">
        <v>680</v>
      </c>
      <c r="D47" s="36">
        <f t="shared" si="4"/>
        <v>0.85</v>
      </c>
      <c r="F47" s="64"/>
    </row>
    <row r="48" spans="1:6" x14ac:dyDescent="0.25">
      <c r="A48" s="34" t="s">
        <v>158</v>
      </c>
      <c r="B48" s="35">
        <v>62500</v>
      </c>
      <c r="C48" s="35">
        <v>992.16</v>
      </c>
      <c r="D48" s="36">
        <f t="shared" si="4"/>
        <v>1.5874559999999999E-2</v>
      </c>
    </row>
    <row r="49" spans="1:5" x14ac:dyDescent="0.25">
      <c r="A49" s="34" t="s">
        <v>159</v>
      </c>
      <c r="B49" s="35">
        <v>21244</v>
      </c>
      <c r="C49" s="35">
        <v>11796.46</v>
      </c>
      <c r="D49" s="36">
        <f t="shared" si="4"/>
        <v>0.55528431557145541</v>
      </c>
    </row>
    <row r="50" spans="1:5" x14ac:dyDescent="0.25">
      <c r="A50" s="34" t="s">
        <v>161</v>
      </c>
      <c r="B50" s="35">
        <v>148300</v>
      </c>
      <c r="C50" s="35">
        <v>62591.68</v>
      </c>
      <c r="D50" s="36">
        <f t="shared" si="4"/>
        <v>0.4220612272420769</v>
      </c>
    </row>
    <row r="51" spans="1:5" x14ac:dyDescent="0.25">
      <c r="A51" s="34" t="s">
        <v>162</v>
      </c>
      <c r="B51" s="35">
        <v>47297</v>
      </c>
      <c r="C51" s="35">
        <v>12771.06</v>
      </c>
      <c r="D51" s="36">
        <f t="shared" si="4"/>
        <v>0.27001839440133624</v>
      </c>
    </row>
    <row r="52" spans="1:5" x14ac:dyDescent="0.25">
      <c r="A52" s="34" t="s">
        <v>163</v>
      </c>
      <c r="B52" s="35">
        <v>48060</v>
      </c>
      <c r="C52" s="35">
        <v>12303.8</v>
      </c>
      <c r="D52" s="36">
        <f t="shared" si="4"/>
        <v>0.25600915522263834</v>
      </c>
    </row>
    <row r="53" spans="1:5" x14ac:dyDescent="0.25">
      <c r="A53" s="34" t="s">
        <v>168</v>
      </c>
      <c r="B53" s="35">
        <v>3300</v>
      </c>
      <c r="C53" s="35">
        <v>3520.5</v>
      </c>
      <c r="D53" s="36">
        <f t="shared" si="4"/>
        <v>1.0668181818181819</v>
      </c>
    </row>
    <row r="54" spans="1:5" x14ac:dyDescent="0.25">
      <c r="A54" s="34" t="s">
        <v>164</v>
      </c>
      <c r="B54" s="35">
        <v>6300</v>
      </c>
      <c r="C54" s="35">
        <v>474.45</v>
      </c>
      <c r="D54" s="36">
        <f t="shared" si="4"/>
        <v>7.5309523809523812E-2</v>
      </c>
    </row>
    <row r="55" spans="1:5" x14ac:dyDescent="0.25">
      <c r="A55" s="53" t="s">
        <v>169</v>
      </c>
      <c r="B55" s="54">
        <f>SUBTOTAL(9,B56:B62)</f>
        <v>332031</v>
      </c>
      <c r="C55" s="54">
        <f>SUBTOTAL(9,C56:C62)</f>
        <v>36979.379999999997</v>
      </c>
      <c r="D55" s="55">
        <f>C55/B55</f>
        <v>0.11137327538693675</v>
      </c>
      <c r="E55" s="64"/>
    </row>
    <row r="56" spans="1:5" x14ac:dyDescent="0.25">
      <c r="A56" s="34" t="s">
        <v>243</v>
      </c>
      <c r="B56" s="153">
        <v>100500</v>
      </c>
      <c r="C56" s="153">
        <v>5546.25</v>
      </c>
      <c r="D56" s="154">
        <f>C56/B56</f>
        <v>5.5186567164179107E-2</v>
      </c>
      <c r="E56" s="64"/>
    </row>
    <row r="57" spans="1:5" x14ac:dyDescent="0.25">
      <c r="A57" s="34" t="s">
        <v>170</v>
      </c>
      <c r="B57" s="35">
        <v>6100</v>
      </c>
      <c r="C57" s="35">
        <v>4750.93</v>
      </c>
      <c r="D57" s="36">
        <f>C57/B57</f>
        <v>0.7788409836065574</v>
      </c>
    </row>
    <row r="58" spans="1:5" x14ac:dyDescent="0.25">
      <c r="A58" s="34" t="s">
        <v>199</v>
      </c>
      <c r="B58" s="35">
        <v>9804</v>
      </c>
      <c r="C58" s="35">
        <v>10048.81</v>
      </c>
      <c r="D58" s="36">
        <f>C58/B58</f>
        <v>1.0249704202366381</v>
      </c>
    </row>
    <row r="59" spans="1:5" x14ac:dyDescent="0.25">
      <c r="A59" s="34" t="s">
        <v>171</v>
      </c>
      <c r="B59" s="35">
        <v>99559</v>
      </c>
      <c r="C59" s="35">
        <v>986</v>
      </c>
      <c r="D59" s="36">
        <f t="shared" ref="D59:D62" si="5">C59/B59</f>
        <v>9.9036752076658054E-3</v>
      </c>
    </row>
    <row r="60" spans="1:5" x14ac:dyDescent="0.25">
      <c r="A60" s="34" t="s">
        <v>172</v>
      </c>
      <c r="B60" s="35">
        <v>87633</v>
      </c>
      <c r="C60" s="35">
        <v>7647.39</v>
      </c>
      <c r="D60" s="36">
        <f t="shared" si="5"/>
        <v>8.7266098387593721E-2</v>
      </c>
    </row>
    <row r="61" spans="1:5" x14ac:dyDescent="0.25">
      <c r="A61" s="34" t="s">
        <v>245</v>
      </c>
      <c r="B61" s="35">
        <v>20435</v>
      </c>
      <c r="C61" s="35">
        <v>8000</v>
      </c>
      <c r="D61" s="36">
        <f t="shared" si="5"/>
        <v>0.39148519696598971</v>
      </c>
    </row>
    <row r="62" spans="1:5" x14ac:dyDescent="0.25">
      <c r="A62" s="34" t="s">
        <v>174</v>
      </c>
      <c r="B62" s="35">
        <v>8000</v>
      </c>
      <c r="C62" s="35"/>
      <c r="D62" s="36">
        <f t="shared" si="5"/>
        <v>0</v>
      </c>
    </row>
    <row r="63" spans="1:5" x14ac:dyDescent="0.25">
      <c r="A63" s="53" t="s">
        <v>175</v>
      </c>
      <c r="B63" s="54"/>
      <c r="C63" s="54">
        <f>SUBTOTAL(9,C64:C64)</f>
        <v>0</v>
      </c>
      <c r="D63" s="55" t="e">
        <f t="shared" ref="D63:D69" si="6">C63/B63</f>
        <v>#DIV/0!</v>
      </c>
    </row>
    <row r="64" spans="1:5" x14ac:dyDescent="0.25">
      <c r="A64" s="34" t="s">
        <v>176</v>
      </c>
      <c r="B64" s="35"/>
      <c r="C64" s="35"/>
      <c r="D64" s="36" t="e">
        <f t="shared" si="6"/>
        <v>#DIV/0!</v>
      </c>
    </row>
    <row r="65" spans="1:5" x14ac:dyDescent="0.25">
      <c r="A65" s="47" t="s">
        <v>177</v>
      </c>
      <c r="B65" s="48">
        <f>B66+B77+B124+B137</f>
        <v>703080</v>
      </c>
      <c r="C65" s="48">
        <f>C66+C77+C124+C137</f>
        <v>256031.92300000004</v>
      </c>
      <c r="D65" s="49">
        <f t="shared" si="6"/>
        <v>0.36415759657506974</v>
      </c>
    </row>
    <row r="66" spans="1:5" x14ac:dyDescent="0.25">
      <c r="A66" s="50" t="s">
        <v>178</v>
      </c>
      <c r="B66" s="51">
        <f>B67+B71+B75</f>
        <v>158870</v>
      </c>
      <c r="C66" s="51">
        <f>C67</f>
        <v>3662.5</v>
      </c>
      <c r="D66" s="52">
        <f t="shared" si="6"/>
        <v>2.3053439919430981E-2</v>
      </c>
    </row>
    <row r="67" spans="1:5" x14ac:dyDescent="0.25">
      <c r="A67" s="53" t="s">
        <v>149</v>
      </c>
      <c r="B67" s="54">
        <f>B69+B68</f>
        <v>98000</v>
      </c>
      <c r="C67" s="54">
        <f>C69+C68</f>
        <v>3662.5</v>
      </c>
      <c r="D67" s="55">
        <f t="shared" si="6"/>
        <v>3.7372448979591834E-2</v>
      </c>
    </row>
    <row r="68" spans="1:5" x14ac:dyDescent="0.25">
      <c r="A68" s="20" t="s">
        <v>198</v>
      </c>
      <c r="B68" s="60">
        <v>0</v>
      </c>
      <c r="C68" s="155">
        <v>3662.5</v>
      </c>
      <c r="D68" s="60" t="e">
        <f t="shared" si="6"/>
        <v>#DIV/0!</v>
      </c>
    </row>
    <row r="69" spans="1:5" x14ac:dyDescent="0.25">
      <c r="A69" s="34" t="s">
        <v>163</v>
      </c>
      <c r="B69" s="35">
        <v>98000</v>
      </c>
      <c r="C69" s="35"/>
      <c r="D69" s="36">
        <f t="shared" si="6"/>
        <v>0</v>
      </c>
    </row>
    <row r="70" spans="1:5" x14ac:dyDescent="0.25">
      <c r="A70" s="120"/>
      <c r="B70" s="121"/>
      <c r="C70" s="121"/>
      <c r="D70" s="122"/>
    </row>
    <row r="71" spans="1:5" x14ac:dyDescent="0.25">
      <c r="A71" s="117" t="s">
        <v>169</v>
      </c>
      <c r="B71" s="118">
        <f>SUBTOTAL(9,B72:B74)</f>
        <v>40870</v>
      </c>
      <c r="C71" s="118">
        <f>SUBTOTAL(9,C72:C74)</f>
        <v>0</v>
      </c>
      <c r="D71" s="119">
        <v>0</v>
      </c>
    </row>
    <row r="72" spans="1:5" x14ac:dyDescent="0.25">
      <c r="A72" s="120" t="s">
        <v>170</v>
      </c>
      <c r="B72" s="121"/>
      <c r="C72" s="121">
        <v>0</v>
      </c>
      <c r="D72" s="122" t="e">
        <f>C72/B72</f>
        <v>#DIV/0!</v>
      </c>
    </row>
    <row r="73" spans="1:5" x14ac:dyDescent="0.25">
      <c r="A73" s="120" t="s">
        <v>171</v>
      </c>
      <c r="B73" s="121"/>
      <c r="C73" s="121">
        <v>0</v>
      </c>
      <c r="D73" s="122" t="e">
        <f t="shared" ref="D73:D74" si="7">C73/B73</f>
        <v>#DIV/0!</v>
      </c>
    </row>
    <row r="74" spans="1:5" x14ac:dyDescent="0.25">
      <c r="A74" s="120" t="s">
        <v>173</v>
      </c>
      <c r="B74" s="121">
        <v>40870</v>
      </c>
      <c r="C74" s="121">
        <v>0</v>
      </c>
      <c r="D74" s="122">
        <f t="shared" si="7"/>
        <v>0</v>
      </c>
    </row>
    <row r="75" spans="1:5" x14ac:dyDescent="0.25">
      <c r="A75" s="53" t="s">
        <v>175</v>
      </c>
      <c r="B75" s="54">
        <v>20000</v>
      </c>
      <c r="C75" s="54">
        <f>SUBTOTAL(9,C76:C76)</f>
        <v>0</v>
      </c>
      <c r="D75" s="55">
        <v>0</v>
      </c>
    </row>
    <row r="76" spans="1:5" x14ac:dyDescent="0.25">
      <c r="A76" s="34" t="s">
        <v>176</v>
      </c>
      <c r="B76" s="35">
        <v>20000</v>
      </c>
      <c r="C76" s="35">
        <v>0</v>
      </c>
      <c r="D76" s="36">
        <f>C76/B76</f>
        <v>0</v>
      </c>
    </row>
    <row r="77" spans="1:5" x14ac:dyDescent="0.25">
      <c r="A77" s="50" t="s">
        <v>179</v>
      </c>
      <c r="B77" s="51">
        <f>B78+B83+B108+B114+B122+B111</f>
        <v>544210</v>
      </c>
      <c r="C77" s="51">
        <f>C78+C83+C108+C114+C122</f>
        <v>251619.10300000003</v>
      </c>
      <c r="D77" s="52">
        <f>C77/B77</f>
        <v>0.46235663254993481</v>
      </c>
    </row>
    <row r="78" spans="1:5" x14ac:dyDescent="0.25">
      <c r="A78" s="53" t="s">
        <v>145</v>
      </c>
      <c r="B78" s="54"/>
      <c r="C78" s="54">
        <f>SUBTOTAL(9,C79:C82)</f>
        <v>1680</v>
      </c>
      <c r="D78" s="55" t="e">
        <f>C78/B78</f>
        <v>#DIV/0!</v>
      </c>
    </row>
    <row r="79" spans="1:5" x14ac:dyDescent="0.25">
      <c r="A79" s="34" t="s">
        <v>146</v>
      </c>
      <c r="B79" s="35"/>
      <c r="C79" s="35">
        <v>1680</v>
      </c>
      <c r="D79" s="36" t="e">
        <f>C79/B79</f>
        <v>#DIV/0!</v>
      </c>
      <c r="E79" s="64"/>
    </row>
    <row r="80" spans="1:5" x14ac:dyDescent="0.25">
      <c r="A80" s="34" t="s">
        <v>180</v>
      </c>
      <c r="B80" s="35"/>
      <c r="C80" s="35"/>
      <c r="D80" s="36" t="e">
        <f t="shared" ref="D80:D82" si="8">C80/B80</f>
        <v>#DIV/0!</v>
      </c>
    </row>
    <row r="81" spans="1:6" x14ac:dyDescent="0.25">
      <c r="A81" s="34" t="s">
        <v>147</v>
      </c>
      <c r="B81" s="35"/>
      <c r="C81" s="35"/>
      <c r="D81" s="36" t="e">
        <f t="shared" si="8"/>
        <v>#DIV/0!</v>
      </c>
    </row>
    <row r="82" spans="1:6" x14ac:dyDescent="0.25">
      <c r="A82" s="34" t="s">
        <v>148</v>
      </c>
      <c r="B82" s="35"/>
      <c r="C82" s="35"/>
      <c r="D82" s="36" t="e">
        <f t="shared" si="8"/>
        <v>#DIV/0!</v>
      </c>
    </row>
    <row r="83" spans="1:6" x14ac:dyDescent="0.25">
      <c r="A83" s="53" t="s">
        <v>149</v>
      </c>
      <c r="B83" s="54">
        <f>SUBTOTAL(9,B84:B107)</f>
        <v>453500</v>
      </c>
      <c r="C83" s="54">
        <f>SUBTOTAL(9,C84:C107)</f>
        <v>217449.20300000004</v>
      </c>
      <c r="D83" s="55">
        <f>C83/B83</f>
        <v>0.47949107607497254</v>
      </c>
      <c r="E83" s="64"/>
      <c r="F83" s="64"/>
    </row>
    <row r="84" spans="1:6" x14ac:dyDescent="0.25">
      <c r="A84" s="34" t="s">
        <v>150</v>
      </c>
      <c r="B84" s="35">
        <v>25000</v>
      </c>
      <c r="C84" s="35">
        <v>8956.91</v>
      </c>
      <c r="D84" s="36">
        <f>C84/B84</f>
        <v>0.35827639999999999</v>
      </c>
    </row>
    <row r="85" spans="1:6" x14ac:dyDescent="0.25">
      <c r="A85" s="34" t="s">
        <v>152</v>
      </c>
      <c r="B85" s="35">
        <v>19000</v>
      </c>
      <c r="C85" s="35">
        <v>12679.91</v>
      </c>
      <c r="D85" s="36">
        <f t="shared" ref="D85:D107" si="9">C85/B85</f>
        <v>0.66736368421052628</v>
      </c>
      <c r="F85" s="64"/>
    </row>
    <row r="86" spans="1:6" x14ac:dyDescent="0.25">
      <c r="A86" s="34" t="s">
        <v>181</v>
      </c>
      <c r="B86" s="35">
        <v>3000</v>
      </c>
      <c r="C86" s="35">
        <v>1168</v>
      </c>
      <c r="D86" s="36">
        <f t="shared" si="9"/>
        <v>0.38933333333333331</v>
      </c>
    </row>
    <row r="87" spans="1:6" x14ac:dyDescent="0.25">
      <c r="A87" s="34" t="s">
        <v>153</v>
      </c>
      <c r="B87" s="35">
        <v>15000</v>
      </c>
      <c r="C87" s="35">
        <v>5146.42</v>
      </c>
      <c r="D87" s="36">
        <f t="shared" si="9"/>
        <v>0.34309466666666666</v>
      </c>
    </row>
    <row r="88" spans="1:6" x14ac:dyDescent="0.25">
      <c r="A88" s="34" t="s">
        <v>182</v>
      </c>
      <c r="B88" s="35">
        <v>11000</v>
      </c>
      <c r="C88" s="35">
        <v>3655.25</v>
      </c>
      <c r="D88" s="36">
        <f t="shared" si="9"/>
        <v>0.33229545454545456</v>
      </c>
    </row>
    <row r="89" spans="1:6" x14ac:dyDescent="0.25">
      <c r="A89" s="34" t="s">
        <v>154</v>
      </c>
      <c r="B89" s="35">
        <v>70000</v>
      </c>
      <c r="C89" s="35">
        <v>20010.43</v>
      </c>
      <c r="D89" s="36">
        <f t="shared" si="9"/>
        <v>0.28586328571428571</v>
      </c>
    </row>
    <row r="90" spans="1:6" x14ac:dyDescent="0.25">
      <c r="A90" s="34" t="s">
        <v>155</v>
      </c>
      <c r="B90" s="35">
        <v>20000</v>
      </c>
      <c r="C90" s="35">
        <v>3489.32</v>
      </c>
      <c r="D90" s="36">
        <f t="shared" si="9"/>
        <v>0.17446600000000001</v>
      </c>
    </row>
    <row r="91" spans="1:6" x14ac:dyDescent="0.25">
      <c r="A91" s="34" t="s">
        <v>156</v>
      </c>
      <c r="B91" s="35">
        <v>8000</v>
      </c>
      <c r="C91" s="35">
        <v>5873.643</v>
      </c>
      <c r="D91" s="36">
        <f t="shared" si="9"/>
        <v>0.73420537500000005</v>
      </c>
    </row>
    <row r="92" spans="1:6" x14ac:dyDescent="0.25">
      <c r="A92" s="34" t="s">
        <v>183</v>
      </c>
      <c r="B92" s="35">
        <v>1400</v>
      </c>
      <c r="C92" s="35"/>
      <c r="D92" s="36">
        <f t="shared" si="9"/>
        <v>0</v>
      </c>
    </row>
    <row r="93" spans="1:6" x14ac:dyDescent="0.25">
      <c r="A93" s="34" t="s">
        <v>157</v>
      </c>
      <c r="B93" s="35">
        <v>9000</v>
      </c>
      <c r="C93" s="35">
        <v>1790.27</v>
      </c>
      <c r="D93" s="36">
        <f t="shared" si="9"/>
        <v>0.1989188888888889</v>
      </c>
    </row>
    <row r="94" spans="1:6" x14ac:dyDescent="0.25">
      <c r="A94" s="34" t="s">
        <v>158</v>
      </c>
      <c r="B94" s="35">
        <v>50000</v>
      </c>
      <c r="C94" s="35">
        <v>36317.760000000002</v>
      </c>
      <c r="D94" s="36">
        <f t="shared" si="9"/>
        <v>0.72635520000000009</v>
      </c>
      <c r="F94" s="64"/>
    </row>
    <row r="95" spans="1:6" x14ac:dyDescent="0.25">
      <c r="A95" s="34" t="s">
        <v>159</v>
      </c>
      <c r="B95" s="35">
        <v>70000</v>
      </c>
      <c r="C95" s="35">
        <v>27408.880000000001</v>
      </c>
      <c r="D95" s="36">
        <f t="shared" si="9"/>
        <v>0.39155542857142861</v>
      </c>
    </row>
    <row r="96" spans="1:6" x14ac:dyDescent="0.25">
      <c r="A96" s="34" t="s">
        <v>160</v>
      </c>
      <c r="B96" s="35">
        <v>7000</v>
      </c>
      <c r="C96" s="35">
        <v>1905.37</v>
      </c>
      <c r="D96" s="36">
        <f t="shared" si="9"/>
        <v>0.27219571428571426</v>
      </c>
    </row>
    <row r="97" spans="1:4" x14ac:dyDescent="0.25">
      <c r="A97" s="34" t="s">
        <v>184</v>
      </c>
      <c r="B97" s="35">
        <v>6000</v>
      </c>
      <c r="C97" s="35">
        <v>61</v>
      </c>
      <c r="D97" s="36">
        <f t="shared" si="9"/>
        <v>1.0166666666666666E-2</v>
      </c>
    </row>
    <row r="98" spans="1:4" x14ac:dyDescent="0.25">
      <c r="A98" s="34" t="s">
        <v>161</v>
      </c>
      <c r="B98" s="35">
        <v>20000</v>
      </c>
      <c r="C98" s="35">
        <v>26850.82</v>
      </c>
      <c r="D98" s="36">
        <f t="shared" si="9"/>
        <v>1.342541</v>
      </c>
    </row>
    <row r="99" spans="1:4" x14ac:dyDescent="0.25">
      <c r="A99" s="34" t="s">
        <v>162</v>
      </c>
      <c r="B99" s="35">
        <v>65000</v>
      </c>
      <c r="C99" s="35">
        <v>13927.39</v>
      </c>
      <c r="D99" s="36">
        <f t="shared" si="9"/>
        <v>0.21426753846153845</v>
      </c>
    </row>
    <row r="100" spans="1:4" x14ac:dyDescent="0.25">
      <c r="A100" s="34" t="s">
        <v>163</v>
      </c>
      <c r="B100" s="35">
        <v>30000</v>
      </c>
      <c r="C100" s="35">
        <v>38957.64</v>
      </c>
      <c r="D100" s="36">
        <f t="shared" si="9"/>
        <v>1.2985880000000001</v>
      </c>
    </row>
    <row r="101" spans="1:4" x14ac:dyDescent="0.25">
      <c r="A101" s="34" t="s">
        <v>168</v>
      </c>
      <c r="B101" s="35">
        <v>1000</v>
      </c>
      <c r="C101" s="35">
        <v>312.5</v>
      </c>
      <c r="D101" s="36">
        <f t="shared" si="9"/>
        <v>0.3125</v>
      </c>
    </row>
    <row r="102" spans="1:4" x14ac:dyDescent="0.25">
      <c r="A102" s="34" t="s">
        <v>185</v>
      </c>
      <c r="B102" s="35">
        <v>5000</v>
      </c>
      <c r="C102" s="35">
        <v>1290.29</v>
      </c>
      <c r="D102" s="36">
        <f t="shared" si="9"/>
        <v>0.25805800000000001</v>
      </c>
    </row>
    <row r="103" spans="1:4" x14ac:dyDescent="0.25">
      <c r="A103" s="34" t="s">
        <v>164</v>
      </c>
      <c r="B103" s="35">
        <v>6100</v>
      </c>
      <c r="C103" s="35">
        <v>3164.58</v>
      </c>
      <c r="D103" s="36">
        <f t="shared" si="9"/>
        <v>0.51878360655737699</v>
      </c>
    </row>
    <row r="104" spans="1:4" x14ac:dyDescent="0.25">
      <c r="A104" s="34" t="s">
        <v>186</v>
      </c>
      <c r="B104" s="35">
        <v>5000</v>
      </c>
      <c r="C104" s="35">
        <v>1293.3</v>
      </c>
      <c r="D104" s="36">
        <f t="shared" si="9"/>
        <v>0.25866</v>
      </c>
    </row>
    <row r="105" spans="1:4" x14ac:dyDescent="0.25">
      <c r="A105" s="34" t="s">
        <v>187</v>
      </c>
      <c r="B105" s="35">
        <v>3000</v>
      </c>
      <c r="C105" s="35">
        <v>2150.79</v>
      </c>
      <c r="D105" s="36">
        <f t="shared" si="9"/>
        <v>0.71692999999999996</v>
      </c>
    </row>
    <row r="106" spans="1:4" x14ac:dyDescent="0.25">
      <c r="A106" s="34" t="s">
        <v>188</v>
      </c>
      <c r="B106" s="35">
        <v>1000</v>
      </c>
      <c r="C106" s="35">
        <v>218.01</v>
      </c>
      <c r="D106" s="36">
        <f t="shared" si="9"/>
        <v>0.21800999999999998</v>
      </c>
    </row>
    <row r="107" spans="1:4" x14ac:dyDescent="0.25">
      <c r="A107" s="34" t="s">
        <v>189</v>
      </c>
      <c r="B107" s="35">
        <v>3000</v>
      </c>
      <c r="C107" s="35">
        <v>820.72</v>
      </c>
      <c r="D107" s="36">
        <f t="shared" si="9"/>
        <v>0.27357333333333334</v>
      </c>
    </row>
    <row r="108" spans="1:4" x14ac:dyDescent="0.25">
      <c r="A108" s="53" t="s">
        <v>165</v>
      </c>
      <c r="B108" s="54">
        <f>SUBTOTAL(9,B109:B110)</f>
        <v>8010</v>
      </c>
      <c r="C108" s="54">
        <f>SUBTOTAL(9,C109:C110)</f>
        <v>1178.9100000000001</v>
      </c>
      <c r="D108" s="55">
        <f>C108/B108</f>
        <v>0.1471797752808989</v>
      </c>
    </row>
    <row r="109" spans="1:4" x14ac:dyDescent="0.25">
      <c r="A109" s="34" t="s">
        <v>166</v>
      </c>
      <c r="B109" s="35">
        <v>8000</v>
      </c>
      <c r="C109" s="35">
        <v>1178.9100000000001</v>
      </c>
      <c r="D109" s="36">
        <f>C109/B109</f>
        <v>0.14736375000000002</v>
      </c>
    </row>
    <row r="110" spans="1:4" x14ac:dyDescent="0.25">
      <c r="A110" s="34" t="s">
        <v>190</v>
      </c>
      <c r="B110" s="35">
        <v>10</v>
      </c>
      <c r="C110" s="35">
        <v>0</v>
      </c>
      <c r="D110" s="36">
        <f>C110/B110</f>
        <v>0</v>
      </c>
    </row>
    <row r="111" spans="1:4" x14ac:dyDescent="0.25">
      <c r="A111" s="53" t="s">
        <v>191</v>
      </c>
      <c r="B111" s="54">
        <f>SUBTOTAL(9,B112:B112)</f>
        <v>3000</v>
      </c>
      <c r="C111" s="54">
        <f>SUBTOTAL(9,C112:C112)</f>
        <v>0</v>
      </c>
      <c r="D111" s="55">
        <v>0</v>
      </c>
    </row>
    <row r="112" spans="1:4" x14ac:dyDescent="0.25">
      <c r="A112" s="34" t="s">
        <v>192</v>
      </c>
      <c r="B112" s="35">
        <v>3000</v>
      </c>
      <c r="C112" s="35">
        <v>0</v>
      </c>
      <c r="D112" s="36">
        <f>C112/B112</f>
        <v>0</v>
      </c>
    </row>
    <row r="113" spans="1:5" x14ac:dyDescent="0.25">
      <c r="A113" s="120" t="s">
        <v>230</v>
      </c>
      <c r="B113" s="35"/>
      <c r="C113" s="35"/>
      <c r="D113" s="36"/>
    </row>
    <row r="114" spans="1:5" x14ac:dyDescent="0.25">
      <c r="A114" s="53" t="s">
        <v>169</v>
      </c>
      <c r="B114" s="54">
        <f>SUM(B115:B121)</f>
        <v>79700</v>
      </c>
      <c r="C114" s="54">
        <f>SUM(C115:C121)</f>
        <v>13541.99</v>
      </c>
      <c r="D114" s="55">
        <f>C114/B114</f>
        <v>0.16991204516938518</v>
      </c>
    </row>
    <row r="115" spans="1:5" x14ac:dyDescent="0.25">
      <c r="A115" s="34" t="s">
        <v>243</v>
      </c>
      <c r="B115" s="35">
        <v>12000</v>
      </c>
      <c r="C115" s="35"/>
      <c r="D115" s="36">
        <f>C115/B115</f>
        <v>0</v>
      </c>
      <c r="E115" s="64"/>
    </row>
    <row r="116" spans="1:5" x14ac:dyDescent="0.25">
      <c r="A116" s="34" t="s">
        <v>170</v>
      </c>
      <c r="B116" s="35">
        <v>40000</v>
      </c>
      <c r="C116" s="35">
        <v>9187.0499999999993</v>
      </c>
      <c r="D116" s="36">
        <f>C116/B116</f>
        <v>0.22967624999999997</v>
      </c>
      <c r="E116" s="64"/>
    </row>
    <row r="117" spans="1:5" x14ac:dyDescent="0.25">
      <c r="A117" s="120" t="s">
        <v>199</v>
      </c>
      <c r="B117" s="121"/>
      <c r="C117" s="121"/>
      <c r="D117" s="122" t="e">
        <f>C117/B117</f>
        <v>#DIV/0!</v>
      </c>
    </row>
    <row r="118" spans="1:5" x14ac:dyDescent="0.25">
      <c r="A118" s="120" t="s">
        <v>171</v>
      </c>
      <c r="B118" s="121">
        <v>10000</v>
      </c>
      <c r="C118" s="121">
        <v>529.41999999999996</v>
      </c>
      <c r="D118" s="122">
        <f t="shared" ref="D118:D123" si="10">C118/B118</f>
        <v>5.2941999999999996E-2</v>
      </c>
    </row>
    <row r="119" spans="1:5" x14ac:dyDescent="0.25">
      <c r="A119" s="34" t="s">
        <v>172</v>
      </c>
      <c r="B119" s="35">
        <v>15800</v>
      </c>
      <c r="C119" s="35">
        <v>2129.46</v>
      </c>
      <c r="D119" s="36">
        <f t="shared" si="10"/>
        <v>0.13477594936708862</v>
      </c>
    </row>
    <row r="120" spans="1:5" x14ac:dyDescent="0.25">
      <c r="A120" s="34" t="s">
        <v>244</v>
      </c>
      <c r="B120" s="35">
        <v>1500</v>
      </c>
      <c r="C120" s="35">
        <v>1517.37</v>
      </c>
      <c r="D120" s="36">
        <f t="shared" si="10"/>
        <v>1.0115799999999999</v>
      </c>
    </row>
    <row r="121" spans="1:5" x14ac:dyDescent="0.25">
      <c r="A121" s="34" t="s">
        <v>193</v>
      </c>
      <c r="B121" s="35">
        <v>400</v>
      </c>
      <c r="C121" s="35">
        <v>178.69</v>
      </c>
      <c r="D121" s="36">
        <f t="shared" si="10"/>
        <v>0.44672499999999998</v>
      </c>
    </row>
    <row r="122" spans="1:5" x14ac:dyDescent="0.25">
      <c r="A122" s="61" t="s">
        <v>203</v>
      </c>
      <c r="B122" s="62">
        <v>0</v>
      </c>
      <c r="C122" s="62">
        <v>17769</v>
      </c>
      <c r="D122" s="63" t="e">
        <f t="shared" si="10"/>
        <v>#DIV/0!</v>
      </c>
    </row>
    <row r="123" spans="1:5" x14ac:dyDescent="0.25">
      <c r="A123" s="34" t="s">
        <v>200</v>
      </c>
      <c r="B123" s="35">
        <v>0</v>
      </c>
      <c r="C123" s="35">
        <v>17769</v>
      </c>
      <c r="D123" s="36" t="e">
        <f t="shared" si="10"/>
        <v>#DIV/0!</v>
      </c>
    </row>
    <row r="124" spans="1:5" x14ac:dyDescent="0.25">
      <c r="A124" s="50" t="s">
        <v>194</v>
      </c>
      <c r="B124" s="51"/>
      <c r="C124" s="51">
        <f>C125+C127+C131</f>
        <v>0</v>
      </c>
      <c r="D124" s="52" t="e">
        <f t="shared" ref="D124:D141" si="11">C124/B124</f>
        <v>#DIV/0!</v>
      </c>
    </row>
    <row r="125" spans="1:5" x14ac:dyDescent="0.25">
      <c r="A125" s="53" t="s">
        <v>145</v>
      </c>
      <c r="B125" s="54"/>
      <c r="C125" s="54">
        <f>SUBTOTAL(9,C126:C126)</f>
        <v>0</v>
      </c>
      <c r="D125" s="55" t="e">
        <f t="shared" si="11"/>
        <v>#DIV/0!</v>
      </c>
    </row>
    <row r="126" spans="1:5" x14ac:dyDescent="0.25">
      <c r="A126" s="34" t="s">
        <v>146</v>
      </c>
      <c r="B126" s="35"/>
      <c r="C126" s="35"/>
      <c r="D126" s="36" t="e">
        <f t="shared" si="11"/>
        <v>#DIV/0!</v>
      </c>
    </row>
    <row r="127" spans="1:5" x14ac:dyDescent="0.25">
      <c r="A127" s="53" t="s">
        <v>149</v>
      </c>
      <c r="B127" s="54"/>
      <c r="C127" s="54">
        <f>C128+C129+C130</f>
        <v>0</v>
      </c>
      <c r="D127" s="55" t="e">
        <f t="shared" si="11"/>
        <v>#DIV/0!</v>
      </c>
    </row>
    <row r="128" spans="1:5" x14ac:dyDescent="0.25">
      <c r="A128" s="34" t="s">
        <v>151</v>
      </c>
      <c r="B128" s="35"/>
      <c r="C128" s="35"/>
      <c r="D128" s="36" t="e">
        <f t="shared" si="11"/>
        <v>#DIV/0!</v>
      </c>
      <c r="E128" s="64"/>
    </row>
    <row r="129" spans="1:4" x14ac:dyDescent="0.25">
      <c r="A129" s="34" t="s">
        <v>201</v>
      </c>
      <c r="B129" s="35">
        <v>0</v>
      </c>
      <c r="C129" s="35"/>
      <c r="D129" s="36" t="e">
        <f t="shared" si="11"/>
        <v>#DIV/0!</v>
      </c>
    </row>
    <row r="130" spans="1:4" x14ac:dyDescent="0.25">
      <c r="A130" s="34" t="s">
        <v>202</v>
      </c>
      <c r="B130" s="35">
        <v>0</v>
      </c>
      <c r="C130" s="35"/>
      <c r="D130" s="36" t="e">
        <f t="shared" si="11"/>
        <v>#DIV/0!</v>
      </c>
    </row>
    <row r="131" spans="1:4" x14ac:dyDescent="0.25">
      <c r="A131" s="61" t="s">
        <v>203</v>
      </c>
      <c r="B131" s="62">
        <v>0</v>
      </c>
      <c r="C131" s="62"/>
      <c r="D131" s="63" t="e">
        <f t="shared" si="11"/>
        <v>#DIV/0!</v>
      </c>
    </row>
    <row r="132" spans="1:4" x14ac:dyDescent="0.25">
      <c r="A132" s="34" t="s">
        <v>204</v>
      </c>
      <c r="B132" s="35">
        <v>0</v>
      </c>
      <c r="C132" s="35"/>
      <c r="D132" s="36" t="e">
        <f t="shared" si="11"/>
        <v>#DIV/0!</v>
      </c>
    </row>
    <row r="133" spans="1:4" x14ac:dyDescent="0.25">
      <c r="A133" s="50" t="s">
        <v>195</v>
      </c>
      <c r="B133" s="51">
        <v>0</v>
      </c>
      <c r="C133" s="51">
        <f>SUBTOTAL(9,C135:C136)</f>
        <v>0</v>
      </c>
      <c r="D133" s="52" t="e">
        <f t="shared" ref="D133:D136" si="12">C133/B133</f>
        <v>#DIV/0!</v>
      </c>
    </row>
    <row r="134" spans="1:4" x14ac:dyDescent="0.25">
      <c r="A134" s="53" t="s">
        <v>149</v>
      </c>
      <c r="B134" s="54">
        <v>0</v>
      </c>
      <c r="C134" s="54">
        <f>SUBTOTAL(9,C135:C136)</f>
        <v>0</v>
      </c>
      <c r="D134" s="55" t="e">
        <f t="shared" si="12"/>
        <v>#DIV/0!</v>
      </c>
    </row>
    <row r="135" spans="1:4" x14ac:dyDescent="0.25">
      <c r="A135" s="34" t="s">
        <v>161</v>
      </c>
      <c r="B135" s="35">
        <v>0</v>
      </c>
      <c r="C135" s="35"/>
      <c r="D135" s="36" t="e">
        <f t="shared" si="12"/>
        <v>#DIV/0!</v>
      </c>
    </row>
    <row r="136" spans="1:4" x14ac:dyDescent="0.25">
      <c r="A136" s="34" t="s">
        <v>163</v>
      </c>
      <c r="B136" s="35">
        <v>0</v>
      </c>
      <c r="C136" s="35"/>
      <c r="D136" s="36" t="e">
        <f t="shared" si="12"/>
        <v>#DIV/0!</v>
      </c>
    </row>
    <row r="137" spans="1:4" x14ac:dyDescent="0.25">
      <c r="A137" s="50" t="s">
        <v>246</v>
      </c>
      <c r="B137" s="51">
        <v>0</v>
      </c>
      <c r="C137" s="51">
        <f>SUBTOTAL(9,C139:C140)</f>
        <v>750.32</v>
      </c>
      <c r="D137" s="52" t="e">
        <f t="shared" si="11"/>
        <v>#DIV/0!</v>
      </c>
    </row>
    <row r="138" spans="1:4" x14ac:dyDescent="0.25">
      <c r="A138" s="53" t="s">
        <v>149</v>
      </c>
      <c r="B138" s="54">
        <v>0</v>
      </c>
      <c r="C138" s="54">
        <f>SUBTOTAL(9,C139:C140)</f>
        <v>750.32</v>
      </c>
      <c r="D138" s="55" t="e">
        <f t="shared" si="11"/>
        <v>#DIV/0!</v>
      </c>
    </row>
    <row r="139" spans="1:4" x14ac:dyDescent="0.25">
      <c r="A139" s="34" t="s">
        <v>247</v>
      </c>
      <c r="B139" s="35">
        <v>0</v>
      </c>
      <c r="C139" s="35">
        <v>750.32</v>
      </c>
      <c r="D139" s="36" t="e">
        <f t="shared" si="11"/>
        <v>#DIV/0!</v>
      </c>
    </row>
    <row r="140" spans="1:4" x14ac:dyDescent="0.25">
      <c r="A140" s="34"/>
      <c r="B140" s="35">
        <v>0</v>
      </c>
      <c r="C140" s="35"/>
      <c r="D140" s="36" t="e">
        <f t="shared" si="11"/>
        <v>#DIV/0!</v>
      </c>
    </row>
    <row r="141" spans="1:4" ht="20.100000000000001" customHeight="1" x14ac:dyDescent="0.25">
      <c r="A141" s="37" t="s">
        <v>54</v>
      </c>
      <c r="B141" s="38">
        <f>B17+B41+B66+B77+B124+B137</f>
        <v>2401537</v>
      </c>
      <c r="C141" s="38">
        <f>C17+C41+C66+C77+C124+C137</f>
        <v>875774.48300000001</v>
      </c>
      <c r="D141" s="39">
        <f t="shared" si="11"/>
        <v>0.36467249224142706</v>
      </c>
    </row>
    <row r="142" spans="1:4" x14ac:dyDescent="0.25">
      <c r="D142" s="11"/>
    </row>
    <row r="143" spans="1:4" x14ac:dyDescent="0.25">
      <c r="C143" s="65"/>
    </row>
    <row r="145" spans="3:3" x14ac:dyDescent="0.25">
      <c r="C145" s="65"/>
    </row>
  </sheetData>
  <mergeCells count="2">
    <mergeCell ref="A2:D2"/>
    <mergeCell ref="A1:D1"/>
  </mergeCells>
  <pageMargins left="0.39370078740157499" right="0.39370078740157499" top="0.39370078740157499" bottom="0.511811023622047" header="0" footer="0.31496062992126"/>
  <pageSetup paperSize="9" scale="74" fitToHeight="0" orientation="portrait" r:id="rId1"/>
  <headerFooter>
    <oddFooter>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4FA59-BF5B-44D7-8428-67BDC2B28574}">
  <sheetPr>
    <pageSetUpPr fitToPage="1"/>
  </sheetPr>
  <dimension ref="A1:E43"/>
  <sheetViews>
    <sheetView zoomScale="80" zoomScaleNormal="80" workbookViewId="0">
      <selection activeCell="D9" sqref="D9"/>
    </sheetView>
  </sheetViews>
  <sheetFormatPr defaultRowHeight="15" x14ac:dyDescent="0.25"/>
  <cols>
    <col min="1" max="1" width="9.140625" style="73"/>
    <col min="2" max="2" width="29.5703125" style="73" customWidth="1"/>
    <col min="3" max="3" width="28.42578125" style="73" customWidth="1"/>
    <col min="4" max="4" width="27.28515625" style="73" customWidth="1"/>
    <col min="5" max="5" width="13.5703125" style="73" customWidth="1"/>
    <col min="6" max="8" width="9.140625" style="73"/>
    <col min="9" max="9" width="9.140625" style="73" customWidth="1"/>
    <col min="10" max="257" width="9.140625" style="73"/>
    <col min="258" max="258" width="29.5703125" style="73" customWidth="1"/>
    <col min="259" max="259" width="28.42578125" style="73" customWidth="1"/>
    <col min="260" max="260" width="27.28515625" style="73" customWidth="1"/>
    <col min="261" max="261" width="13.5703125" style="73" customWidth="1"/>
    <col min="262" max="513" width="9.140625" style="73"/>
    <col min="514" max="514" width="29.5703125" style="73" customWidth="1"/>
    <col min="515" max="515" width="28.42578125" style="73" customWidth="1"/>
    <col min="516" max="516" width="27.28515625" style="73" customWidth="1"/>
    <col min="517" max="517" width="13.5703125" style="73" customWidth="1"/>
    <col min="518" max="769" width="9.140625" style="73"/>
    <col min="770" max="770" width="29.5703125" style="73" customWidth="1"/>
    <col min="771" max="771" width="28.42578125" style="73" customWidth="1"/>
    <col min="772" max="772" width="27.28515625" style="73" customWidth="1"/>
    <col min="773" max="773" width="13.5703125" style="73" customWidth="1"/>
    <col min="774" max="1025" width="9.140625" style="73"/>
    <col min="1026" max="1026" width="29.5703125" style="73" customWidth="1"/>
    <col min="1027" max="1027" width="28.42578125" style="73" customWidth="1"/>
    <col min="1028" max="1028" width="27.28515625" style="73" customWidth="1"/>
    <col min="1029" max="1029" width="13.5703125" style="73" customWidth="1"/>
    <col min="1030" max="1281" width="9.140625" style="73"/>
    <col min="1282" max="1282" width="29.5703125" style="73" customWidth="1"/>
    <col min="1283" max="1283" width="28.42578125" style="73" customWidth="1"/>
    <col min="1284" max="1284" width="27.28515625" style="73" customWidth="1"/>
    <col min="1285" max="1285" width="13.5703125" style="73" customWidth="1"/>
    <col min="1286" max="1537" width="9.140625" style="73"/>
    <col min="1538" max="1538" width="29.5703125" style="73" customWidth="1"/>
    <col min="1539" max="1539" width="28.42578125" style="73" customWidth="1"/>
    <col min="1540" max="1540" width="27.28515625" style="73" customWidth="1"/>
    <col min="1541" max="1541" width="13.5703125" style="73" customWidth="1"/>
    <col min="1542" max="1793" width="9.140625" style="73"/>
    <col min="1794" max="1794" width="29.5703125" style="73" customWidth="1"/>
    <col min="1795" max="1795" width="28.42578125" style="73" customWidth="1"/>
    <col min="1796" max="1796" width="27.28515625" style="73" customWidth="1"/>
    <col min="1797" max="1797" width="13.5703125" style="73" customWidth="1"/>
    <col min="1798" max="2049" width="9.140625" style="73"/>
    <col min="2050" max="2050" width="29.5703125" style="73" customWidth="1"/>
    <col min="2051" max="2051" width="28.42578125" style="73" customWidth="1"/>
    <col min="2052" max="2052" width="27.28515625" style="73" customWidth="1"/>
    <col min="2053" max="2053" width="13.5703125" style="73" customWidth="1"/>
    <col min="2054" max="2305" width="9.140625" style="73"/>
    <col min="2306" max="2306" width="29.5703125" style="73" customWidth="1"/>
    <col min="2307" max="2307" width="28.42578125" style="73" customWidth="1"/>
    <col min="2308" max="2308" width="27.28515625" style="73" customWidth="1"/>
    <col min="2309" max="2309" width="13.5703125" style="73" customWidth="1"/>
    <col min="2310" max="2561" width="9.140625" style="73"/>
    <col min="2562" max="2562" width="29.5703125" style="73" customWidth="1"/>
    <col min="2563" max="2563" width="28.42578125" style="73" customWidth="1"/>
    <col min="2564" max="2564" width="27.28515625" style="73" customWidth="1"/>
    <col min="2565" max="2565" width="13.5703125" style="73" customWidth="1"/>
    <col min="2566" max="2817" width="9.140625" style="73"/>
    <col min="2818" max="2818" width="29.5703125" style="73" customWidth="1"/>
    <col min="2819" max="2819" width="28.42578125" style="73" customWidth="1"/>
    <col min="2820" max="2820" width="27.28515625" style="73" customWidth="1"/>
    <col min="2821" max="2821" width="13.5703125" style="73" customWidth="1"/>
    <col min="2822" max="3073" width="9.140625" style="73"/>
    <col min="3074" max="3074" width="29.5703125" style="73" customWidth="1"/>
    <col min="3075" max="3075" width="28.42578125" style="73" customWidth="1"/>
    <col min="3076" max="3076" width="27.28515625" style="73" customWidth="1"/>
    <col min="3077" max="3077" width="13.5703125" style="73" customWidth="1"/>
    <col min="3078" max="3329" width="9.140625" style="73"/>
    <col min="3330" max="3330" width="29.5703125" style="73" customWidth="1"/>
    <col min="3331" max="3331" width="28.42578125" style="73" customWidth="1"/>
    <col min="3332" max="3332" width="27.28515625" style="73" customWidth="1"/>
    <col min="3333" max="3333" width="13.5703125" style="73" customWidth="1"/>
    <col min="3334" max="3585" width="9.140625" style="73"/>
    <col min="3586" max="3586" width="29.5703125" style="73" customWidth="1"/>
    <col min="3587" max="3587" width="28.42578125" style="73" customWidth="1"/>
    <col min="3588" max="3588" width="27.28515625" style="73" customWidth="1"/>
    <col min="3589" max="3589" width="13.5703125" style="73" customWidth="1"/>
    <col min="3590" max="3841" width="9.140625" style="73"/>
    <col min="3842" max="3842" width="29.5703125" style="73" customWidth="1"/>
    <col min="3843" max="3843" width="28.42578125" style="73" customWidth="1"/>
    <col min="3844" max="3844" width="27.28515625" style="73" customWidth="1"/>
    <col min="3845" max="3845" width="13.5703125" style="73" customWidth="1"/>
    <col min="3846" max="4097" width="9.140625" style="73"/>
    <col min="4098" max="4098" width="29.5703125" style="73" customWidth="1"/>
    <col min="4099" max="4099" width="28.42578125" style="73" customWidth="1"/>
    <col min="4100" max="4100" width="27.28515625" style="73" customWidth="1"/>
    <col min="4101" max="4101" width="13.5703125" style="73" customWidth="1"/>
    <col min="4102" max="4353" width="9.140625" style="73"/>
    <col min="4354" max="4354" width="29.5703125" style="73" customWidth="1"/>
    <col min="4355" max="4355" width="28.42578125" style="73" customWidth="1"/>
    <col min="4356" max="4356" width="27.28515625" style="73" customWidth="1"/>
    <col min="4357" max="4357" width="13.5703125" style="73" customWidth="1"/>
    <col min="4358" max="4609" width="9.140625" style="73"/>
    <col min="4610" max="4610" width="29.5703125" style="73" customWidth="1"/>
    <col min="4611" max="4611" width="28.42578125" style="73" customWidth="1"/>
    <col min="4612" max="4612" width="27.28515625" style="73" customWidth="1"/>
    <col min="4613" max="4613" width="13.5703125" style="73" customWidth="1"/>
    <col min="4614" max="4865" width="9.140625" style="73"/>
    <col min="4866" max="4866" width="29.5703125" style="73" customWidth="1"/>
    <col min="4867" max="4867" width="28.42578125" style="73" customWidth="1"/>
    <col min="4868" max="4868" width="27.28515625" style="73" customWidth="1"/>
    <col min="4869" max="4869" width="13.5703125" style="73" customWidth="1"/>
    <col min="4870" max="5121" width="9.140625" style="73"/>
    <col min="5122" max="5122" width="29.5703125" style="73" customWidth="1"/>
    <col min="5123" max="5123" width="28.42578125" style="73" customWidth="1"/>
    <col min="5124" max="5124" width="27.28515625" style="73" customWidth="1"/>
    <col min="5125" max="5125" width="13.5703125" style="73" customWidth="1"/>
    <col min="5126" max="5377" width="9.140625" style="73"/>
    <col min="5378" max="5378" width="29.5703125" style="73" customWidth="1"/>
    <col min="5379" max="5379" width="28.42578125" style="73" customWidth="1"/>
    <col min="5380" max="5380" width="27.28515625" style="73" customWidth="1"/>
    <col min="5381" max="5381" width="13.5703125" style="73" customWidth="1"/>
    <col min="5382" max="5633" width="9.140625" style="73"/>
    <col min="5634" max="5634" width="29.5703125" style="73" customWidth="1"/>
    <col min="5635" max="5635" width="28.42578125" style="73" customWidth="1"/>
    <col min="5636" max="5636" width="27.28515625" style="73" customWidth="1"/>
    <col min="5637" max="5637" width="13.5703125" style="73" customWidth="1"/>
    <col min="5638" max="5889" width="9.140625" style="73"/>
    <col min="5890" max="5890" width="29.5703125" style="73" customWidth="1"/>
    <col min="5891" max="5891" width="28.42578125" style="73" customWidth="1"/>
    <col min="5892" max="5892" width="27.28515625" style="73" customWidth="1"/>
    <col min="5893" max="5893" width="13.5703125" style="73" customWidth="1"/>
    <col min="5894" max="6145" width="9.140625" style="73"/>
    <col min="6146" max="6146" width="29.5703125" style="73" customWidth="1"/>
    <col min="6147" max="6147" width="28.42578125" style="73" customWidth="1"/>
    <col min="6148" max="6148" width="27.28515625" style="73" customWidth="1"/>
    <col min="6149" max="6149" width="13.5703125" style="73" customWidth="1"/>
    <col min="6150" max="6401" width="9.140625" style="73"/>
    <col min="6402" max="6402" width="29.5703125" style="73" customWidth="1"/>
    <col min="6403" max="6403" width="28.42578125" style="73" customWidth="1"/>
    <col min="6404" max="6404" width="27.28515625" style="73" customWidth="1"/>
    <col min="6405" max="6405" width="13.5703125" style="73" customWidth="1"/>
    <col min="6406" max="6657" width="9.140625" style="73"/>
    <col min="6658" max="6658" width="29.5703125" style="73" customWidth="1"/>
    <col min="6659" max="6659" width="28.42578125" style="73" customWidth="1"/>
    <col min="6660" max="6660" width="27.28515625" style="73" customWidth="1"/>
    <col min="6661" max="6661" width="13.5703125" style="73" customWidth="1"/>
    <col min="6662" max="6913" width="9.140625" style="73"/>
    <col min="6914" max="6914" width="29.5703125" style="73" customWidth="1"/>
    <col min="6915" max="6915" width="28.42578125" style="73" customWidth="1"/>
    <col min="6916" max="6916" width="27.28515625" style="73" customWidth="1"/>
    <col min="6917" max="6917" width="13.5703125" style="73" customWidth="1"/>
    <col min="6918" max="7169" width="9.140625" style="73"/>
    <col min="7170" max="7170" width="29.5703125" style="73" customWidth="1"/>
    <col min="7171" max="7171" width="28.42578125" style="73" customWidth="1"/>
    <col min="7172" max="7172" width="27.28515625" style="73" customWidth="1"/>
    <col min="7173" max="7173" width="13.5703125" style="73" customWidth="1"/>
    <col min="7174" max="7425" width="9.140625" style="73"/>
    <col min="7426" max="7426" width="29.5703125" style="73" customWidth="1"/>
    <col min="7427" max="7427" width="28.42578125" style="73" customWidth="1"/>
    <col min="7428" max="7428" width="27.28515625" style="73" customWidth="1"/>
    <col min="7429" max="7429" width="13.5703125" style="73" customWidth="1"/>
    <col min="7430" max="7681" width="9.140625" style="73"/>
    <col min="7682" max="7682" width="29.5703125" style="73" customWidth="1"/>
    <col min="7683" max="7683" width="28.42578125" style="73" customWidth="1"/>
    <col min="7684" max="7684" width="27.28515625" style="73" customWidth="1"/>
    <col min="7685" max="7685" width="13.5703125" style="73" customWidth="1"/>
    <col min="7686" max="7937" width="9.140625" style="73"/>
    <col min="7938" max="7938" width="29.5703125" style="73" customWidth="1"/>
    <col min="7939" max="7939" width="28.42578125" style="73" customWidth="1"/>
    <col min="7940" max="7940" width="27.28515625" style="73" customWidth="1"/>
    <col min="7941" max="7941" width="13.5703125" style="73" customWidth="1"/>
    <col min="7942" max="8193" width="9.140625" style="73"/>
    <col min="8194" max="8194" width="29.5703125" style="73" customWidth="1"/>
    <col min="8195" max="8195" width="28.42578125" style="73" customWidth="1"/>
    <col min="8196" max="8196" width="27.28515625" style="73" customWidth="1"/>
    <col min="8197" max="8197" width="13.5703125" style="73" customWidth="1"/>
    <col min="8198" max="8449" width="9.140625" style="73"/>
    <col min="8450" max="8450" width="29.5703125" style="73" customWidth="1"/>
    <col min="8451" max="8451" width="28.42578125" style="73" customWidth="1"/>
    <col min="8452" max="8452" width="27.28515625" style="73" customWidth="1"/>
    <col min="8453" max="8453" width="13.5703125" style="73" customWidth="1"/>
    <col min="8454" max="8705" width="9.140625" style="73"/>
    <col min="8706" max="8706" width="29.5703125" style="73" customWidth="1"/>
    <col min="8707" max="8707" width="28.42578125" style="73" customWidth="1"/>
    <col min="8708" max="8708" width="27.28515625" style="73" customWidth="1"/>
    <col min="8709" max="8709" width="13.5703125" style="73" customWidth="1"/>
    <col min="8710" max="8961" width="9.140625" style="73"/>
    <col min="8962" max="8962" width="29.5703125" style="73" customWidth="1"/>
    <col min="8963" max="8963" width="28.42578125" style="73" customWidth="1"/>
    <col min="8964" max="8964" width="27.28515625" style="73" customWidth="1"/>
    <col min="8965" max="8965" width="13.5703125" style="73" customWidth="1"/>
    <col min="8966" max="9217" width="9.140625" style="73"/>
    <col min="9218" max="9218" width="29.5703125" style="73" customWidth="1"/>
    <col min="9219" max="9219" width="28.42578125" style="73" customWidth="1"/>
    <col min="9220" max="9220" width="27.28515625" style="73" customWidth="1"/>
    <col min="9221" max="9221" width="13.5703125" style="73" customWidth="1"/>
    <col min="9222" max="9473" width="9.140625" style="73"/>
    <col min="9474" max="9474" width="29.5703125" style="73" customWidth="1"/>
    <col min="9475" max="9475" width="28.42578125" style="73" customWidth="1"/>
    <col min="9476" max="9476" width="27.28515625" style="73" customWidth="1"/>
    <col min="9477" max="9477" width="13.5703125" style="73" customWidth="1"/>
    <col min="9478" max="9729" width="9.140625" style="73"/>
    <col min="9730" max="9730" width="29.5703125" style="73" customWidth="1"/>
    <col min="9731" max="9731" width="28.42578125" style="73" customWidth="1"/>
    <col min="9732" max="9732" width="27.28515625" style="73" customWidth="1"/>
    <col min="9733" max="9733" width="13.5703125" style="73" customWidth="1"/>
    <col min="9734" max="9985" width="9.140625" style="73"/>
    <col min="9986" max="9986" width="29.5703125" style="73" customWidth="1"/>
    <col min="9987" max="9987" width="28.42578125" style="73" customWidth="1"/>
    <col min="9988" max="9988" width="27.28515625" style="73" customWidth="1"/>
    <col min="9989" max="9989" width="13.5703125" style="73" customWidth="1"/>
    <col min="9990" max="10241" width="9.140625" style="73"/>
    <col min="10242" max="10242" width="29.5703125" style="73" customWidth="1"/>
    <col min="10243" max="10243" width="28.42578125" style="73" customWidth="1"/>
    <col min="10244" max="10244" width="27.28515625" style="73" customWidth="1"/>
    <col min="10245" max="10245" width="13.5703125" style="73" customWidth="1"/>
    <col min="10246" max="10497" width="9.140625" style="73"/>
    <col min="10498" max="10498" width="29.5703125" style="73" customWidth="1"/>
    <col min="10499" max="10499" width="28.42578125" style="73" customWidth="1"/>
    <col min="10500" max="10500" width="27.28515625" style="73" customWidth="1"/>
    <col min="10501" max="10501" width="13.5703125" style="73" customWidth="1"/>
    <col min="10502" max="10753" width="9.140625" style="73"/>
    <col min="10754" max="10754" width="29.5703125" style="73" customWidth="1"/>
    <col min="10755" max="10755" width="28.42578125" style="73" customWidth="1"/>
    <col min="10756" max="10756" width="27.28515625" style="73" customWidth="1"/>
    <col min="10757" max="10757" width="13.5703125" style="73" customWidth="1"/>
    <col min="10758" max="11009" width="9.140625" style="73"/>
    <col min="11010" max="11010" width="29.5703125" style="73" customWidth="1"/>
    <col min="11011" max="11011" width="28.42578125" style="73" customWidth="1"/>
    <col min="11012" max="11012" width="27.28515625" style="73" customWidth="1"/>
    <col min="11013" max="11013" width="13.5703125" style="73" customWidth="1"/>
    <col min="11014" max="11265" width="9.140625" style="73"/>
    <col min="11266" max="11266" width="29.5703125" style="73" customWidth="1"/>
    <col min="11267" max="11267" width="28.42578125" style="73" customWidth="1"/>
    <col min="11268" max="11268" width="27.28515625" style="73" customWidth="1"/>
    <col min="11269" max="11269" width="13.5703125" style="73" customWidth="1"/>
    <col min="11270" max="11521" width="9.140625" style="73"/>
    <col min="11522" max="11522" width="29.5703125" style="73" customWidth="1"/>
    <col min="11523" max="11523" width="28.42578125" style="73" customWidth="1"/>
    <col min="11524" max="11524" width="27.28515625" style="73" customWidth="1"/>
    <col min="11525" max="11525" width="13.5703125" style="73" customWidth="1"/>
    <col min="11526" max="11777" width="9.140625" style="73"/>
    <col min="11778" max="11778" width="29.5703125" style="73" customWidth="1"/>
    <col min="11779" max="11779" width="28.42578125" style="73" customWidth="1"/>
    <col min="11780" max="11780" width="27.28515625" style="73" customWidth="1"/>
    <col min="11781" max="11781" width="13.5703125" style="73" customWidth="1"/>
    <col min="11782" max="12033" width="9.140625" style="73"/>
    <col min="12034" max="12034" width="29.5703125" style="73" customWidth="1"/>
    <col min="12035" max="12035" width="28.42578125" style="73" customWidth="1"/>
    <col min="12036" max="12036" width="27.28515625" style="73" customWidth="1"/>
    <col min="12037" max="12037" width="13.5703125" style="73" customWidth="1"/>
    <col min="12038" max="12289" width="9.140625" style="73"/>
    <col min="12290" max="12290" width="29.5703125" style="73" customWidth="1"/>
    <col min="12291" max="12291" width="28.42578125" style="73" customWidth="1"/>
    <col min="12292" max="12292" width="27.28515625" style="73" customWidth="1"/>
    <col min="12293" max="12293" width="13.5703125" style="73" customWidth="1"/>
    <col min="12294" max="12545" width="9.140625" style="73"/>
    <col min="12546" max="12546" width="29.5703125" style="73" customWidth="1"/>
    <col min="12547" max="12547" width="28.42578125" style="73" customWidth="1"/>
    <col min="12548" max="12548" width="27.28515625" style="73" customWidth="1"/>
    <col min="12549" max="12549" width="13.5703125" style="73" customWidth="1"/>
    <col min="12550" max="12801" width="9.140625" style="73"/>
    <col min="12802" max="12802" width="29.5703125" style="73" customWidth="1"/>
    <col min="12803" max="12803" width="28.42578125" style="73" customWidth="1"/>
    <col min="12804" max="12804" width="27.28515625" style="73" customWidth="1"/>
    <col min="12805" max="12805" width="13.5703125" style="73" customWidth="1"/>
    <col min="12806" max="13057" width="9.140625" style="73"/>
    <col min="13058" max="13058" width="29.5703125" style="73" customWidth="1"/>
    <col min="13059" max="13059" width="28.42578125" style="73" customWidth="1"/>
    <col min="13060" max="13060" width="27.28515625" style="73" customWidth="1"/>
    <col min="13061" max="13061" width="13.5703125" style="73" customWidth="1"/>
    <col min="13062" max="13313" width="9.140625" style="73"/>
    <col min="13314" max="13314" width="29.5703125" style="73" customWidth="1"/>
    <col min="13315" max="13315" width="28.42578125" style="73" customWidth="1"/>
    <col min="13316" max="13316" width="27.28515625" style="73" customWidth="1"/>
    <col min="13317" max="13317" width="13.5703125" style="73" customWidth="1"/>
    <col min="13318" max="13569" width="9.140625" style="73"/>
    <col min="13570" max="13570" width="29.5703125" style="73" customWidth="1"/>
    <col min="13571" max="13571" width="28.42578125" style="73" customWidth="1"/>
    <col min="13572" max="13572" width="27.28515625" style="73" customWidth="1"/>
    <col min="13573" max="13573" width="13.5703125" style="73" customWidth="1"/>
    <col min="13574" max="13825" width="9.140625" style="73"/>
    <col min="13826" max="13826" width="29.5703125" style="73" customWidth="1"/>
    <col min="13827" max="13827" width="28.42578125" style="73" customWidth="1"/>
    <col min="13828" max="13828" width="27.28515625" style="73" customWidth="1"/>
    <col min="13829" max="13829" width="13.5703125" style="73" customWidth="1"/>
    <col min="13830" max="14081" width="9.140625" style="73"/>
    <col min="14082" max="14082" width="29.5703125" style="73" customWidth="1"/>
    <col min="14083" max="14083" width="28.42578125" style="73" customWidth="1"/>
    <col min="14084" max="14084" width="27.28515625" style="73" customWidth="1"/>
    <col min="14085" max="14085" width="13.5703125" style="73" customWidth="1"/>
    <col min="14086" max="14337" width="9.140625" style="73"/>
    <col min="14338" max="14338" width="29.5703125" style="73" customWidth="1"/>
    <col min="14339" max="14339" width="28.42578125" style="73" customWidth="1"/>
    <col min="14340" max="14340" width="27.28515625" style="73" customWidth="1"/>
    <col min="14341" max="14341" width="13.5703125" style="73" customWidth="1"/>
    <col min="14342" max="14593" width="9.140625" style="73"/>
    <col min="14594" max="14594" width="29.5703125" style="73" customWidth="1"/>
    <col min="14595" max="14595" width="28.42578125" style="73" customWidth="1"/>
    <col min="14596" max="14596" width="27.28515625" style="73" customWidth="1"/>
    <col min="14597" max="14597" width="13.5703125" style="73" customWidth="1"/>
    <col min="14598" max="14849" width="9.140625" style="73"/>
    <col min="14850" max="14850" width="29.5703125" style="73" customWidth="1"/>
    <col min="14851" max="14851" width="28.42578125" style="73" customWidth="1"/>
    <col min="14852" max="14852" width="27.28515625" style="73" customWidth="1"/>
    <col min="14853" max="14853" width="13.5703125" style="73" customWidth="1"/>
    <col min="14854" max="15105" width="9.140625" style="73"/>
    <col min="15106" max="15106" width="29.5703125" style="73" customWidth="1"/>
    <col min="15107" max="15107" width="28.42578125" style="73" customWidth="1"/>
    <col min="15108" max="15108" width="27.28515625" style="73" customWidth="1"/>
    <col min="15109" max="15109" width="13.5703125" style="73" customWidth="1"/>
    <col min="15110" max="15361" width="9.140625" style="73"/>
    <col min="15362" max="15362" width="29.5703125" style="73" customWidth="1"/>
    <col min="15363" max="15363" width="28.42578125" style="73" customWidth="1"/>
    <col min="15364" max="15364" width="27.28515625" style="73" customWidth="1"/>
    <col min="15365" max="15365" width="13.5703125" style="73" customWidth="1"/>
    <col min="15366" max="15617" width="9.140625" style="73"/>
    <col min="15618" max="15618" width="29.5703125" style="73" customWidth="1"/>
    <col min="15619" max="15619" width="28.42578125" style="73" customWidth="1"/>
    <col min="15620" max="15620" width="27.28515625" style="73" customWidth="1"/>
    <col min="15621" max="15621" width="13.5703125" style="73" customWidth="1"/>
    <col min="15622" max="15873" width="9.140625" style="73"/>
    <col min="15874" max="15874" width="29.5703125" style="73" customWidth="1"/>
    <col min="15875" max="15875" width="28.42578125" style="73" customWidth="1"/>
    <col min="15876" max="15876" width="27.28515625" style="73" customWidth="1"/>
    <col min="15877" max="15877" width="13.5703125" style="73" customWidth="1"/>
    <col min="15878" max="16129" width="9.140625" style="73"/>
    <col min="16130" max="16130" width="29.5703125" style="73" customWidth="1"/>
    <col min="16131" max="16131" width="28.42578125" style="73" customWidth="1"/>
    <col min="16132" max="16132" width="27.28515625" style="73" customWidth="1"/>
    <col min="16133" max="16133" width="13.5703125" style="73" customWidth="1"/>
    <col min="16134" max="16384" width="9.140625" style="73"/>
  </cols>
  <sheetData>
    <row r="1" spans="1:5" ht="15.75" x14ac:dyDescent="0.25">
      <c r="A1" s="71"/>
      <c r="B1" s="71"/>
      <c r="C1" s="72"/>
      <c r="D1" s="72"/>
      <c r="E1" s="72"/>
    </row>
    <row r="2" spans="1:5" ht="18.75" x14ac:dyDescent="0.25">
      <c r="A2" s="144" t="s">
        <v>206</v>
      </c>
      <c r="B2" s="144"/>
      <c r="C2" s="144"/>
      <c r="D2" s="144"/>
      <c r="E2" s="144"/>
    </row>
    <row r="3" spans="1:5" ht="15.75" x14ac:dyDescent="0.25">
      <c r="A3" s="74"/>
      <c r="B3" s="74"/>
      <c r="C3" s="75"/>
      <c r="D3" s="74"/>
      <c r="E3" s="74"/>
    </row>
    <row r="4" spans="1:5" ht="31.5" x14ac:dyDescent="0.25">
      <c r="A4" s="76" t="s">
        <v>207</v>
      </c>
      <c r="B4" s="77" t="s">
        <v>208</v>
      </c>
      <c r="C4" s="78" t="s">
        <v>209</v>
      </c>
      <c r="D4" s="78" t="s">
        <v>210</v>
      </c>
      <c r="E4" s="78" t="s">
        <v>211</v>
      </c>
    </row>
    <row r="5" spans="1:5" ht="21" x14ac:dyDescent="0.25">
      <c r="A5" s="79">
        <v>1</v>
      </c>
      <c r="B5" s="80" t="s">
        <v>212</v>
      </c>
      <c r="C5" s="81"/>
      <c r="D5" s="82"/>
      <c r="E5" s="83"/>
    </row>
    <row r="6" spans="1:5" ht="15.75" x14ac:dyDescent="0.25">
      <c r="A6" s="84"/>
      <c r="B6" s="85" t="s">
        <v>213</v>
      </c>
      <c r="C6" s="86">
        <v>0</v>
      </c>
      <c r="D6" s="87">
        <v>0</v>
      </c>
      <c r="E6" s="87"/>
    </row>
    <row r="7" spans="1:5" ht="15.75" x14ac:dyDescent="0.25">
      <c r="A7" s="88"/>
      <c r="B7" s="88" t="s">
        <v>13</v>
      </c>
      <c r="C7" s="89">
        <v>1698457</v>
      </c>
      <c r="D7" s="89">
        <v>653169.4</v>
      </c>
      <c r="E7" s="90">
        <f>D7/C7*100</f>
        <v>38.456634462927234</v>
      </c>
    </row>
    <row r="8" spans="1:5" ht="15.75" x14ac:dyDescent="0.25">
      <c r="A8" s="88"/>
      <c r="B8" s="88" t="s">
        <v>55</v>
      </c>
      <c r="C8" s="89">
        <v>1698457</v>
      </c>
      <c r="D8" s="89">
        <v>619742.56000000006</v>
      </c>
      <c r="E8" s="90">
        <f>D8/C8*100</f>
        <v>36.488563443172247</v>
      </c>
    </row>
    <row r="9" spans="1:5" ht="15.75" x14ac:dyDescent="0.25">
      <c r="A9" s="145" t="s">
        <v>214</v>
      </c>
      <c r="B9" s="145"/>
      <c r="C9" s="91">
        <f>C6+C7-C8</f>
        <v>0</v>
      </c>
      <c r="D9" s="92">
        <f>D6+D7-D8</f>
        <v>33426.839999999967</v>
      </c>
      <c r="E9" s="93">
        <v>0</v>
      </c>
    </row>
    <row r="10" spans="1:5" ht="15.75" x14ac:dyDescent="0.25">
      <c r="A10" s="84" t="s">
        <v>215</v>
      </c>
      <c r="B10" s="94" t="s">
        <v>216</v>
      </c>
      <c r="C10" s="95"/>
      <c r="D10" s="95"/>
      <c r="E10" s="96"/>
    </row>
    <row r="11" spans="1:5" ht="15.75" x14ac:dyDescent="0.25">
      <c r="A11" s="84"/>
      <c r="B11" s="85" t="s">
        <v>213</v>
      </c>
      <c r="C11" s="95">
        <v>250387.81</v>
      </c>
      <c r="D11" s="95">
        <v>315569.12</v>
      </c>
      <c r="E11" s="96"/>
    </row>
    <row r="12" spans="1:5" ht="15.75" x14ac:dyDescent="0.25">
      <c r="A12" s="88"/>
      <c r="B12" s="88" t="s">
        <v>13</v>
      </c>
      <c r="C12" s="89">
        <v>155100</v>
      </c>
      <c r="D12" s="89">
        <v>100634.19</v>
      </c>
      <c r="E12" s="90">
        <f>D12/C12*100</f>
        <v>64.883423597678913</v>
      </c>
    </row>
    <row r="13" spans="1:5" ht="15.75" x14ac:dyDescent="0.25">
      <c r="A13" s="88"/>
      <c r="B13" s="88" t="s">
        <v>55</v>
      </c>
      <c r="C13" s="89">
        <v>158870</v>
      </c>
      <c r="D13" s="89">
        <v>3662.5</v>
      </c>
      <c r="E13" s="90">
        <f>D13/C13*100</f>
        <v>2.305343991943098</v>
      </c>
    </row>
    <row r="14" spans="1:5" ht="15.75" x14ac:dyDescent="0.25">
      <c r="A14" s="145" t="s">
        <v>214</v>
      </c>
      <c r="B14" s="145"/>
      <c r="C14" s="92">
        <f>C11+C12-C13</f>
        <v>246617.81</v>
      </c>
      <c r="D14" s="92">
        <f>D11+D12-D13</f>
        <v>412540.81</v>
      </c>
      <c r="E14" s="93">
        <f>SUM(E12-E13)</f>
        <v>62.578079605735816</v>
      </c>
    </row>
    <row r="15" spans="1:5" ht="15.75" x14ac:dyDescent="0.25">
      <c r="A15" s="84" t="s">
        <v>217</v>
      </c>
      <c r="B15" s="94" t="s">
        <v>218</v>
      </c>
      <c r="C15" s="97"/>
      <c r="D15" s="97"/>
      <c r="E15" s="98"/>
    </row>
    <row r="16" spans="1:5" ht="15.75" x14ac:dyDescent="0.25">
      <c r="A16" s="84"/>
      <c r="B16" s="85" t="s">
        <v>213</v>
      </c>
      <c r="C16" s="97">
        <v>122510.56</v>
      </c>
      <c r="D16" s="97">
        <v>222360.15</v>
      </c>
      <c r="E16" s="98"/>
    </row>
    <row r="17" spans="1:5" ht="15.75" x14ac:dyDescent="0.25">
      <c r="A17" s="88"/>
      <c r="B17" s="88" t="s">
        <v>13</v>
      </c>
      <c r="C17" s="89">
        <v>550000</v>
      </c>
      <c r="D17" s="89">
        <v>380077.72</v>
      </c>
      <c r="E17" s="90">
        <f>D17/C17*100</f>
        <v>69.105040000000002</v>
      </c>
    </row>
    <row r="18" spans="1:5" ht="15.75" x14ac:dyDescent="0.25">
      <c r="A18" s="88"/>
      <c r="B18" s="88" t="s">
        <v>55</v>
      </c>
      <c r="C18" s="89">
        <v>544210</v>
      </c>
      <c r="D18" s="89">
        <v>251619.1</v>
      </c>
      <c r="E18" s="90">
        <f>D18/C18*100</f>
        <v>46.235662703735692</v>
      </c>
    </row>
    <row r="19" spans="1:5" ht="15.75" x14ac:dyDescent="0.25">
      <c r="A19" s="145" t="s">
        <v>214</v>
      </c>
      <c r="B19" s="145"/>
      <c r="C19" s="92">
        <f>C16+C17-C18</f>
        <v>128300.56000000006</v>
      </c>
      <c r="D19" s="92">
        <f>D16+D17-D18</f>
        <v>350818.77</v>
      </c>
      <c r="E19" s="93">
        <f>SUM(E17-E18)</f>
        <v>22.869377296264311</v>
      </c>
    </row>
    <row r="20" spans="1:5" ht="15.75" x14ac:dyDescent="0.25">
      <c r="A20" s="84" t="s">
        <v>219</v>
      </c>
      <c r="B20" s="94" t="s">
        <v>220</v>
      </c>
      <c r="C20" s="97"/>
      <c r="D20" s="97"/>
      <c r="E20" s="98"/>
    </row>
    <row r="21" spans="1:5" ht="15.75" x14ac:dyDescent="0.25">
      <c r="A21" s="84"/>
      <c r="B21" s="85" t="s">
        <v>213</v>
      </c>
      <c r="C21" s="97">
        <v>17899.18</v>
      </c>
      <c r="D21" s="97">
        <v>296.02</v>
      </c>
      <c r="E21" s="98"/>
    </row>
    <row r="22" spans="1:5" ht="15.75" x14ac:dyDescent="0.25">
      <c r="A22" s="88"/>
      <c r="B22" s="88" t="s">
        <v>13</v>
      </c>
      <c r="C22" s="89"/>
      <c r="D22" s="89">
        <v>50081.03</v>
      </c>
      <c r="E22" s="90" t="e">
        <f>D22/C22*100</f>
        <v>#DIV/0!</v>
      </c>
    </row>
    <row r="23" spans="1:5" ht="15.75" x14ac:dyDescent="0.25">
      <c r="A23" s="88"/>
      <c r="B23" s="88" t="s">
        <v>55</v>
      </c>
      <c r="C23" s="89"/>
      <c r="D23" s="89"/>
      <c r="E23" s="90" t="e">
        <f>D23/C23*100</f>
        <v>#DIV/0!</v>
      </c>
    </row>
    <row r="24" spans="1:5" ht="15.75" x14ac:dyDescent="0.25">
      <c r="A24" s="145" t="s">
        <v>214</v>
      </c>
      <c r="B24" s="145"/>
      <c r="C24" s="99">
        <f>C21+C22-C23</f>
        <v>17899.18</v>
      </c>
      <c r="D24" s="99">
        <f>D21+D22-D23</f>
        <v>50377.049999999996</v>
      </c>
      <c r="E24" s="90">
        <f>D24/C24*100</f>
        <v>281.44892671060904</v>
      </c>
    </row>
    <row r="25" spans="1:5" ht="15.75" x14ac:dyDescent="0.25">
      <c r="A25" s="100">
        <v>6</v>
      </c>
      <c r="B25" s="101" t="s">
        <v>221</v>
      </c>
      <c r="C25" s="102"/>
      <c r="D25" s="102"/>
      <c r="E25" s="103"/>
    </row>
    <row r="26" spans="1:5" ht="15.75" x14ac:dyDescent="0.25">
      <c r="A26" s="103"/>
      <c r="B26" s="104" t="s">
        <v>222</v>
      </c>
      <c r="C26" s="102">
        <v>3505.42</v>
      </c>
      <c r="D26" s="102">
        <v>3505.42</v>
      </c>
      <c r="E26" s="103">
        <f>D26/C26*100</f>
        <v>100</v>
      </c>
    </row>
    <row r="27" spans="1:5" ht="15.75" x14ac:dyDescent="0.25">
      <c r="A27" s="103"/>
      <c r="B27" s="103" t="s">
        <v>13</v>
      </c>
      <c r="C27" s="102"/>
      <c r="D27" s="102"/>
      <c r="E27" s="103">
        <v>0</v>
      </c>
    </row>
    <row r="28" spans="1:5" ht="15.75" x14ac:dyDescent="0.25">
      <c r="A28" s="103"/>
      <c r="B28" s="103" t="s">
        <v>55</v>
      </c>
      <c r="C28" s="102"/>
      <c r="D28" s="102"/>
      <c r="E28" s="103">
        <v>0</v>
      </c>
    </row>
    <row r="29" spans="1:5" ht="15.75" x14ac:dyDescent="0.25">
      <c r="A29" s="103"/>
      <c r="B29" s="104" t="s">
        <v>214</v>
      </c>
      <c r="C29" s="105">
        <f>C26+C27-C28</f>
        <v>3505.42</v>
      </c>
      <c r="D29" s="105">
        <f>D26+D27-D28</f>
        <v>3505.42</v>
      </c>
      <c r="E29" s="106">
        <v>100</v>
      </c>
    </row>
    <row r="30" spans="1:5" ht="15.75" x14ac:dyDescent="0.25">
      <c r="A30" s="103">
        <v>7</v>
      </c>
      <c r="B30" s="107" t="s">
        <v>223</v>
      </c>
      <c r="C30" s="105"/>
      <c r="D30" s="105"/>
      <c r="E30" s="106"/>
    </row>
    <row r="31" spans="1:5" ht="15.75" x14ac:dyDescent="0.25">
      <c r="A31" s="103"/>
      <c r="B31" s="104" t="s">
        <v>222</v>
      </c>
      <c r="C31" s="105">
        <v>13244.85</v>
      </c>
      <c r="D31" s="105">
        <v>13244.85</v>
      </c>
      <c r="E31" s="106"/>
    </row>
    <row r="32" spans="1:5" ht="15.75" x14ac:dyDescent="0.25">
      <c r="A32" s="103"/>
      <c r="B32" s="103" t="s">
        <v>13</v>
      </c>
      <c r="C32" s="102"/>
      <c r="D32" s="102">
        <v>10808</v>
      </c>
      <c r="E32" s="103">
        <v>0</v>
      </c>
    </row>
    <row r="33" spans="1:5" ht="15.75" x14ac:dyDescent="0.25">
      <c r="A33" s="103"/>
      <c r="B33" s="103" t="s">
        <v>55</v>
      </c>
      <c r="C33" s="102"/>
      <c r="D33" s="102">
        <v>750.32</v>
      </c>
      <c r="E33" s="103">
        <v>0</v>
      </c>
    </row>
    <row r="34" spans="1:5" ht="15.75" x14ac:dyDescent="0.25">
      <c r="A34" s="103"/>
      <c r="B34" s="104" t="s">
        <v>214</v>
      </c>
      <c r="C34" s="105">
        <v>13244.85</v>
      </c>
      <c r="D34" s="105">
        <f>D31+D32-D33</f>
        <v>23302.53</v>
      </c>
      <c r="E34" s="106"/>
    </row>
    <row r="35" spans="1:5" ht="15.75" x14ac:dyDescent="0.25">
      <c r="A35" s="143"/>
      <c r="B35" s="143"/>
      <c r="C35" s="99"/>
      <c r="D35" s="99"/>
      <c r="E35" s="108"/>
    </row>
    <row r="36" spans="1:5" ht="15.75" x14ac:dyDescent="0.25">
      <c r="A36" s="143" t="s">
        <v>224</v>
      </c>
      <c r="B36" s="143"/>
      <c r="C36" s="99">
        <f>C7+C12+C17+C22</f>
        <v>2403557</v>
      </c>
      <c r="D36" s="99">
        <f>D7+D12+D17+D22+D27+D32</f>
        <v>1194770.3400000001</v>
      </c>
      <c r="E36" s="108">
        <f>D36/C36*100</f>
        <v>49.708425471083068</v>
      </c>
    </row>
    <row r="37" spans="1:5" ht="15.75" x14ac:dyDescent="0.25">
      <c r="A37" s="143" t="s">
        <v>225</v>
      </c>
      <c r="B37" s="143"/>
      <c r="C37" s="99">
        <f>C8+C13+C18+C23</f>
        <v>2401537</v>
      </c>
      <c r="D37" s="99">
        <f>D8+D13+D18+D23+D28+D33</f>
        <v>875774.48</v>
      </c>
      <c r="E37" s="108">
        <f>D37/C37*100</f>
        <v>36.467249099222705</v>
      </c>
    </row>
    <row r="38" spans="1:5" ht="15.75" x14ac:dyDescent="0.25">
      <c r="A38" s="143"/>
      <c r="B38" s="143"/>
      <c r="C38" s="99"/>
      <c r="D38" s="99"/>
      <c r="E38" s="108"/>
    </row>
    <row r="39" spans="1:5" ht="15.75" x14ac:dyDescent="0.25">
      <c r="A39" s="143" t="s">
        <v>226</v>
      </c>
      <c r="B39" s="143"/>
      <c r="C39" s="92">
        <f>C6+C11+C16+C21+C26+C31</f>
        <v>407547.81999999995</v>
      </c>
      <c r="D39" s="92">
        <f>D11+D16+D21+D26+D31</f>
        <v>554975.56000000006</v>
      </c>
      <c r="E39" s="93">
        <f>D39/C39*100</f>
        <v>136.17434145519417</v>
      </c>
    </row>
    <row r="40" spans="1:5" ht="15.75" x14ac:dyDescent="0.25">
      <c r="A40" s="146" t="s">
        <v>227</v>
      </c>
      <c r="B40" s="147"/>
      <c r="C40" s="92">
        <f>C14+C19+C24+C29+C34</f>
        <v>409567.82</v>
      </c>
      <c r="D40" s="92">
        <f>D9+D14+D19+D24+D29+D34</f>
        <v>873971.42</v>
      </c>
      <c r="E40" s="93">
        <f>D40/C40*100</f>
        <v>213.38869347694362</v>
      </c>
    </row>
    <row r="43" spans="1:5" ht="15.75" x14ac:dyDescent="0.25">
      <c r="A43" s="109"/>
      <c r="B43" s="109"/>
      <c r="C43" s="109"/>
      <c r="D43" s="109"/>
      <c r="E43" s="109"/>
    </row>
  </sheetData>
  <mergeCells count="11">
    <mergeCell ref="A36:B36"/>
    <mergeCell ref="A37:B37"/>
    <mergeCell ref="A38:B38"/>
    <mergeCell ref="A39:B39"/>
    <mergeCell ref="A40:B40"/>
    <mergeCell ref="A35:B35"/>
    <mergeCell ref="A2:E2"/>
    <mergeCell ref="A9:B9"/>
    <mergeCell ref="A14:B14"/>
    <mergeCell ref="A19:B19"/>
    <mergeCell ref="A24:B24"/>
  </mergeCells>
  <pageMargins left="0.7" right="0.7" top="0.75" bottom="0.75" header="0.3" footer="0.3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2E27A-10D6-4604-9D2E-EF2BE72CE1F2}">
  <sheetPr>
    <pageSetUpPr fitToPage="1"/>
  </sheetPr>
  <dimension ref="A2:J8"/>
  <sheetViews>
    <sheetView tabSelected="1" workbookViewId="0">
      <selection activeCell="E6" sqref="E6"/>
    </sheetView>
  </sheetViews>
  <sheetFormatPr defaultRowHeight="15" x14ac:dyDescent="0.25"/>
  <cols>
    <col min="1" max="1" width="41.5703125" customWidth="1"/>
    <col min="2" max="3" width="28" customWidth="1"/>
    <col min="4" max="5" width="21.42578125" customWidth="1"/>
    <col min="6" max="9" width="18.5703125" customWidth="1"/>
    <col min="10" max="10" width="28.28515625" customWidth="1"/>
  </cols>
  <sheetData>
    <row r="2" spans="1:10" x14ac:dyDescent="0.25">
      <c r="A2" s="152" t="s">
        <v>235</v>
      </c>
      <c r="B2" s="152"/>
      <c r="C2" s="152"/>
      <c r="D2" s="152"/>
      <c r="E2" s="152"/>
      <c r="F2" s="152"/>
      <c r="G2" s="152"/>
      <c r="H2" s="152"/>
      <c r="I2" s="152"/>
      <c r="J2" s="152"/>
    </row>
    <row r="4" spans="1:10" ht="18" customHeight="1" x14ac:dyDescent="0.25">
      <c r="A4" s="148"/>
      <c r="B4" s="149"/>
      <c r="C4" s="149"/>
      <c r="D4" s="149"/>
      <c r="E4" s="149"/>
      <c r="F4" s="150"/>
      <c r="G4" s="150"/>
      <c r="H4" s="150"/>
      <c r="I4" s="150"/>
      <c r="J4" s="151"/>
    </row>
    <row r="5" spans="1:10" ht="15.75" x14ac:dyDescent="0.25">
      <c r="A5" s="126"/>
      <c r="B5" s="127"/>
      <c r="C5" s="127"/>
      <c r="D5" s="128"/>
      <c r="E5" s="128"/>
    </row>
    <row r="6" spans="1:10" ht="31.5" customHeight="1" x14ac:dyDescent="0.25">
      <c r="A6" s="84" t="s">
        <v>228</v>
      </c>
      <c r="B6" s="135" t="s">
        <v>262</v>
      </c>
      <c r="C6" s="135" t="s">
        <v>264</v>
      </c>
      <c r="D6" s="123" t="s">
        <v>263</v>
      </c>
      <c r="E6" s="160" t="s">
        <v>265</v>
      </c>
      <c r="F6" s="129"/>
      <c r="G6" s="137"/>
      <c r="H6" s="129"/>
      <c r="I6" s="137"/>
      <c r="J6" s="140"/>
    </row>
    <row r="7" spans="1:10" ht="39.75" customHeight="1" x14ac:dyDescent="0.25">
      <c r="A7" s="110" t="s">
        <v>261</v>
      </c>
      <c r="B7" s="111">
        <v>78290.89</v>
      </c>
      <c r="C7" s="111">
        <v>61297.69</v>
      </c>
      <c r="D7" s="112">
        <v>48081.03</v>
      </c>
      <c r="E7" s="136"/>
      <c r="F7" s="113"/>
      <c r="G7" s="138"/>
      <c r="H7" s="138"/>
      <c r="I7" s="138"/>
      <c r="J7" s="125">
        <f>B7-D7-F7</f>
        <v>30209.86</v>
      </c>
    </row>
    <row r="8" spans="1:10" ht="31.5" customHeight="1" x14ac:dyDescent="0.25">
      <c r="A8" s="85" t="s">
        <v>229</v>
      </c>
      <c r="B8" s="124">
        <f>B7</f>
        <v>78290.89</v>
      </c>
      <c r="C8" s="124">
        <v>61297.69</v>
      </c>
      <c r="D8" s="124">
        <f>D7</f>
        <v>48081.03</v>
      </c>
      <c r="E8" s="136"/>
      <c r="F8" s="114"/>
      <c r="G8" s="138"/>
      <c r="H8" s="138"/>
      <c r="I8" s="138"/>
      <c r="J8" s="139"/>
    </row>
  </sheetData>
  <mergeCells count="2">
    <mergeCell ref="A4:J4"/>
    <mergeCell ref="A2:J2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22</vt:i4>
      </vt:variant>
    </vt:vector>
  </HeadingPairs>
  <TitlesOfParts>
    <vt:vector size="28" baseType="lpstr">
      <vt:lpstr>Sažetak</vt:lpstr>
      <vt:lpstr>Račun prihoda i rashoda</vt:lpstr>
      <vt:lpstr>Račun financiranja</vt:lpstr>
      <vt:lpstr>Posebni dio</vt:lpstr>
      <vt:lpstr>Ukupno</vt:lpstr>
      <vt:lpstr>Izvještaj EU sredstva</vt:lpstr>
      <vt:lpstr>Sažetak!__S0A_Master_DS__X</vt:lpstr>
      <vt:lpstr>Sažetak!__S0A_Naslov_DS__</vt:lpstr>
      <vt:lpstr>'Račun prihoda i rashoda'!__S1A_G01_DS__X</vt:lpstr>
      <vt:lpstr>'Račun prihoda i rashoda'!__S1A_G02_DS__X</vt:lpstr>
      <vt:lpstr>'Račun prihoda i rashoda'!__S1A_G03_DS__X</vt:lpstr>
      <vt:lpstr>'Račun prihoda i rashoda'!__S1A_Master_DS__X</vt:lpstr>
      <vt:lpstr>'Račun financiranja'!__S1A_Naslov_DS__</vt:lpstr>
      <vt:lpstr>'Račun prihoda i rashoda'!__S1A_Naslov_DS__</vt:lpstr>
      <vt:lpstr>'Posebni dio'!__S2A_G01_DS__X</vt:lpstr>
      <vt:lpstr>'Posebni dio'!__S2A_G02_DS__X</vt:lpstr>
      <vt:lpstr>'Posebni dio'!__S2A_G02D__</vt:lpstr>
      <vt:lpstr>'Posebni dio'!__S2A_G03_DS__X</vt:lpstr>
      <vt:lpstr>'Posebni dio'!__S2A_G04_DS__X</vt:lpstr>
      <vt:lpstr>'Posebni dio'!__S2A_G05_DS__X</vt:lpstr>
      <vt:lpstr>'Posebni dio'!__S2A_G06_DS__X</vt:lpstr>
      <vt:lpstr>'Posebni dio'!__S2A_Master_DS__X</vt:lpstr>
      <vt:lpstr>'Posebni dio'!__S2A_Naslov_DS__</vt:lpstr>
      <vt:lpstr>Sažetak!S0A_Ver1</vt:lpstr>
      <vt:lpstr>'Račun financiranja'!S1A_RedoviSveuk</vt:lpstr>
      <vt:lpstr>'Račun prihoda i rashoda'!S1A_RedoviSveuk</vt:lpstr>
      <vt:lpstr>'Posebni dio'!S2A_GDET01_Redovi</vt:lpstr>
      <vt:lpstr>'Posebni dio'!S2A_RedoviSveuk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igor Nikšić</cp:lastModifiedBy>
  <cp:lastPrinted>2026-07-29T14:48:08Z</cp:lastPrinted>
  <dcterms:created xsi:type="dcterms:W3CDTF">2025-06-17T10:04:58Z</dcterms:created>
  <dcterms:modified xsi:type="dcterms:W3CDTF">2026-07-29T16:37:43Z</dcterms:modified>
</cp:coreProperties>
</file>