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balans 2025\"/>
    </mc:Choice>
  </mc:AlternateContent>
  <xr:revisionPtr revIDLastSave="0" documentId="13_ncr:1_{314EEC05-BE07-4361-BD91-549B9DF4F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  <sheet name="Ukupno" sheetId="7" r:id="rId5"/>
  </sheets>
  <externalReferences>
    <externalReference r:id="rId6"/>
  </externalReferences>
  <definedNames>
    <definedName name="__CDS_T2_G1__">'[1]Ekonomska '!#REF!</definedName>
    <definedName name="__CDS_T3_G1__">'[1]Ekonomska '!#REF!</definedName>
    <definedName name="__CDS_T3_G2__">'[1]Ekonomska '!#REF!</definedName>
    <definedName name="__CDS_T3_G3__">'[1]Ekonomska '!#REF!</definedName>
    <definedName name="__CDSNaslov_T2__">'[1]Ekonomska '!#REF!</definedName>
    <definedName name="__CDSNaslov_T3__">'[1]Ekonomska '!#REF!</definedName>
    <definedName name="__S0A_Master_DS__X" localSheetId="0">Sažetak!$A$7:$D$25</definedName>
    <definedName name="__S0A_Naslov_DS__" localSheetId="0">Sažetak!$A$1:$D$6</definedName>
    <definedName name="__S1A_G01_DS__X" localSheetId="3">'Posebni dio'!$A$6:$D$7</definedName>
    <definedName name="__S1A_G01_DS__X" localSheetId="2">'Račun financiranja'!#REF!</definedName>
    <definedName name="__S1A_G01_DS__X" localSheetId="1">'Račun prihoda i rashoda'!$A$7:$D$13</definedName>
    <definedName name="__S1A_Master_DS__X" localSheetId="3">'Posebni dio'!$A$7:$D$7</definedName>
    <definedName name="__S1A_Master_DS__X" localSheetId="2">'Račun financiranja'!#REF!</definedName>
    <definedName name="__S1A_Master_DS__X" localSheetId="1">'Račun prihoda i rashoda'!$A$8:$D$8</definedName>
    <definedName name="__S1A_Naslov_DS__" localSheetId="3">'Posebni dio'!$A$1:$D$4</definedName>
    <definedName name="__S1A_Naslov_DS__" localSheetId="2">'Račun financiranja'!$A$1:$D$5</definedName>
    <definedName name="__S1A_Naslov_DS__" localSheetId="1">'Račun prihoda i rashoda'!$A$1:$D$5</definedName>
    <definedName name="S0A_Ver1" localSheetId="0">Sažetak!$A$7:$D$25</definedName>
    <definedName name="S1A_RedoviSveuk" localSheetId="3">'Posebni dio'!$A$8:$D$8</definedName>
    <definedName name="S1A_RedoviSveuk" localSheetId="2">'Račun financiranja'!$A$7:$D$7</definedName>
    <definedName name="S1A_RedoviSveuk" localSheetId="1">'Račun prihoda i rashoda'!$A$14:$D$14</definedName>
  </definedNames>
  <calcPr calcId="191029"/>
</workbook>
</file>

<file path=xl/calcChain.xml><?xml version="1.0" encoding="utf-8"?>
<calcChain xmlns="http://schemas.openxmlformats.org/spreadsheetml/2006/main">
  <c r="D37" i="7" l="1"/>
  <c r="E37" i="7" s="1"/>
  <c r="C37" i="7"/>
  <c r="D35" i="7"/>
  <c r="E35" i="7" s="1"/>
  <c r="C35" i="7"/>
  <c r="D34" i="7"/>
  <c r="E34" i="7" s="1"/>
  <c r="C34" i="7"/>
  <c r="D29" i="7"/>
  <c r="E26" i="7"/>
  <c r="D24" i="7"/>
  <c r="C24" i="7"/>
  <c r="E23" i="7"/>
  <c r="E22" i="7"/>
  <c r="D19" i="7"/>
  <c r="C19" i="7"/>
  <c r="E18" i="7"/>
  <c r="E19" i="7" s="1"/>
  <c r="E17" i="7"/>
  <c r="D14" i="7"/>
  <c r="C14" i="7"/>
  <c r="C38" i="7" s="1"/>
  <c r="E13" i="7"/>
  <c r="E12" i="7"/>
  <c r="D9" i="7"/>
  <c r="C9" i="7"/>
  <c r="E8" i="7"/>
  <c r="E7" i="7"/>
  <c r="E24" i="7" l="1"/>
  <c r="D38" i="7"/>
  <c r="E38" i="7" s="1"/>
  <c r="E14" i="7"/>
  <c r="C78" i="5" l="1"/>
  <c r="D77" i="5"/>
  <c r="C77" i="5" s="1"/>
  <c r="B77" i="5"/>
  <c r="D76" i="5"/>
  <c r="C76" i="5" s="1"/>
  <c r="B76" i="5"/>
  <c r="C75" i="5"/>
  <c r="D74" i="5"/>
  <c r="C74" i="5" s="1"/>
  <c r="B74" i="5"/>
  <c r="C73" i="5"/>
  <c r="C72" i="5"/>
  <c r="D71" i="5"/>
  <c r="C71" i="5"/>
  <c r="B71" i="5"/>
  <c r="D70" i="5"/>
  <c r="C70" i="5" s="1"/>
  <c r="B70" i="5"/>
  <c r="C69" i="5"/>
  <c r="D68" i="5"/>
  <c r="C68" i="5" s="1"/>
  <c r="B68" i="5"/>
  <c r="D67" i="5"/>
  <c r="C67" i="5"/>
  <c r="B67" i="5"/>
  <c r="C66" i="5"/>
  <c r="C65" i="5"/>
  <c r="C64" i="5"/>
  <c r="D63" i="5"/>
  <c r="C63" i="5"/>
  <c r="B63" i="5"/>
  <c r="C62" i="5"/>
  <c r="C61" i="5"/>
  <c r="C60" i="5"/>
  <c r="D59" i="5"/>
  <c r="C59" i="5"/>
  <c r="B59" i="5"/>
  <c r="D58" i="5"/>
  <c r="D51" i="5" s="1"/>
  <c r="B58" i="5"/>
  <c r="C57" i="5"/>
  <c r="C56" i="5"/>
  <c r="D55" i="5"/>
  <c r="C55" i="5"/>
  <c r="B55" i="5"/>
  <c r="B51" i="5" s="1"/>
  <c r="C54" i="5"/>
  <c r="D53" i="5"/>
  <c r="C53" i="5"/>
  <c r="B53" i="5"/>
  <c r="D52" i="5"/>
  <c r="C52" i="5" s="1"/>
  <c r="B52" i="5"/>
  <c r="C50" i="5"/>
  <c r="C49" i="5"/>
  <c r="D48" i="5"/>
  <c r="C48" i="5" s="1"/>
  <c r="B48" i="5"/>
  <c r="B45" i="5" s="1"/>
  <c r="C47" i="5"/>
  <c r="D46" i="5"/>
  <c r="C46" i="5" s="1"/>
  <c r="B46" i="5"/>
  <c r="D45" i="5"/>
  <c r="D44" i="5"/>
  <c r="B44" i="5"/>
  <c r="B37" i="5" s="1"/>
  <c r="C43" i="5"/>
  <c r="C42" i="5"/>
  <c r="C41" i="5"/>
  <c r="D40" i="5"/>
  <c r="C40" i="5" s="1"/>
  <c r="B40" i="5"/>
  <c r="D39" i="5"/>
  <c r="C39" i="5"/>
  <c r="B39" i="5"/>
  <c r="D38" i="5"/>
  <c r="C38" i="5" s="1"/>
  <c r="B38" i="5"/>
  <c r="C35" i="5"/>
  <c r="C34" i="5"/>
  <c r="C33" i="5"/>
  <c r="C32" i="5"/>
  <c r="C31" i="5"/>
  <c r="C30" i="5"/>
  <c r="D26" i="5"/>
  <c r="C26" i="5"/>
  <c r="B26" i="5"/>
  <c r="D17" i="5"/>
  <c r="C17" i="5"/>
  <c r="B17" i="5"/>
  <c r="C14" i="5" s="1"/>
  <c r="C16" i="5"/>
  <c r="D15" i="5"/>
  <c r="C15" i="5" s="1"/>
  <c r="B15" i="5"/>
  <c r="D14" i="5"/>
  <c r="B14" i="5"/>
  <c r="D13" i="5"/>
  <c r="B13" i="5"/>
  <c r="C13" i="5" s="1"/>
  <c r="D8" i="5"/>
  <c r="C8" i="5"/>
  <c r="B8" i="5"/>
  <c r="C7" i="5"/>
  <c r="D6" i="5"/>
  <c r="C6" i="5" s="1"/>
  <c r="B6" i="5"/>
  <c r="D5" i="5"/>
  <c r="C5" i="5" s="1"/>
  <c r="B5" i="5"/>
  <c r="D4" i="5"/>
  <c r="B4" i="5"/>
  <c r="C4" i="5" s="1"/>
  <c r="D30" i="4"/>
  <c r="B30" i="4"/>
  <c r="C30" i="4" s="1"/>
  <c r="D29" i="4"/>
  <c r="C29" i="4"/>
  <c r="B29" i="4"/>
  <c r="D28" i="4"/>
  <c r="C28" i="4"/>
  <c r="B28" i="4"/>
  <c r="D24" i="4"/>
  <c r="C24" i="4"/>
  <c r="B24" i="4"/>
  <c r="D23" i="4"/>
  <c r="C23" i="4" s="1"/>
  <c r="B23" i="4"/>
  <c r="D22" i="4"/>
  <c r="C22" i="4" s="1"/>
  <c r="B22" i="4"/>
  <c r="D13" i="4"/>
  <c r="C13" i="4" s="1"/>
  <c r="B13" i="4"/>
  <c r="D12" i="4"/>
  <c r="B12" i="4"/>
  <c r="D11" i="4"/>
  <c r="B11" i="4"/>
  <c r="C11" i="4" s="1"/>
  <c r="D7" i="4"/>
  <c r="C7" i="4"/>
  <c r="B7" i="4"/>
  <c r="D6" i="4"/>
  <c r="C6" i="4"/>
  <c r="B6" i="4"/>
  <c r="D5" i="4"/>
  <c r="C5" i="4"/>
  <c r="B5" i="4"/>
  <c r="D80" i="3"/>
  <c r="C80" i="3" s="1"/>
  <c r="B80" i="3"/>
  <c r="C79" i="3"/>
  <c r="D78" i="3"/>
  <c r="B78" i="3"/>
  <c r="C78" i="3" s="1"/>
  <c r="D77" i="3"/>
  <c r="C77" i="3"/>
  <c r="B77" i="3"/>
  <c r="D76" i="3"/>
  <c r="C76" i="3"/>
  <c r="B76" i="3"/>
  <c r="C66" i="3"/>
  <c r="D65" i="3"/>
  <c r="C65" i="3" s="1"/>
  <c r="B65" i="3"/>
  <c r="C64" i="3"/>
  <c r="C63" i="3"/>
  <c r="D62" i="3"/>
  <c r="C62" i="3" s="1"/>
  <c r="B62" i="3"/>
  <c r="C61" i="3"/>
  <c r="D60" i="3"/>
  <c r="C60" i="3"/>
  <c r="B60" i="3"/>
  <c r="C59" i="3"/>
  <c r="D58" i="3"/>
  <c r="C58" i="3" s="1"/>
  <c r="B58" i="3"/>
  <c r="B67" i="3" s="1"/>
  <c r="C57" i="3"/>
  <c r="D56" i="3"/>
  <c r="C56" i="3"/>
  <c r="B56" i="3"/>
  <c r="D54" i="3"/>
  <c r="C54" i="3" s="1"/>
  <c r="B54" i="3"/>
  <c r="D50" i="3"/>
  <c r="C50" i="3" s="1"/>
  <c r="C49" i="3"/>
  <c r="D48" i="3"/>
  <c r="C48" i="3"/>
  <c r="B48" i="3"/>
  <c r="C47" i="3"/>
  <c r="C46" i="3"/>
  <c r="D45" i="3"/>
  <c r="B45" i="3"/>
  <c r="C45" i="3" s="1"/>
  <c r="C44" i="3"/>
  <c r="D43" i="3"/>
  <c r="C43" i="3" s="1"/>
  <c r="B43" i="3"/>
  <c r="C42" i="3"/>
  <c r="D41" i="3"/>
  <c r="B41" i="3"/>
  <c r="B50" i="3" s="1"/>
  <c r="C40" i="3"/>
  <c r="D39" i="3"/>
  <c r="C39" i="3" s="1"/>
  <c r="B39" i="3"/>
  <c r="D38" i="3"/>
  <c r="D37" i="3"/>
  <c r="C37" i="3" s="1"/>
  <c r="B37" i="3"/>
  <c r="B28" i="3"/>
  <c r="C27" i="3"/>
  <c r="C26" i="3"/>
  <c r="C25" i="3"/>
  <c r="D24" i="3"/>
  <c r="D28" i="3" s="1"/>
  <c r="C24" i="3"/>
  <c r="B24" i="3"/>
  <c r="C23" i="3"/>
  <c r="C22" i="3"/>
  <c r="C21" i="3"/>
  <c r="D20" i="3"/>
  <c r="C20" i="3"/>
  <c r="B20" i="3"/>
  <c r="D19" i="3"/>
  <c r="B19" i="3"/>
  <c r="D18" i="3"/>
  <c r="C18" i="3" s="1"/>
  <c r="B18" i="3"/>
  <c r="D14" i="3"/>
  <c r="C14" i="3" s="1"/>
  <c r="B14" i="3"/>
  <c r="C13" i="3"/>
  <c r="C12" i="3"/>
  <c r="C11" i="3"/>
  <c r="C10" i="3"/>
  <c r="C9" i="3"/>
  <c r="C8" i="3"/>
  <c r="D7" i="3"/>
  <c r="C7" i="3"/>
  <c r="B7" i="3"/>
  <c r="D6" i="3"/>
  <c r="C6" i="3"/>
  <c r="B6" i="3"/>
  <c r="D5" i="3"/>
  <c r="C5" i="3"/>
  <c r="B5" i="3"/>
  <c r="D24" i="2"/>
  <c r="B24" i="2"/>
  <c r="C23" i="2"/>
  <c r="C22" i="2"/>
  <c r="D21" i="2"/>
  <c r="B21" i="2"/>
  <c r="C20" i="2"/>
  <c r="C19" i="2"/>
  <c r="C21" i="2" s="1"/>
  <c r="D18" i="2"/>
  <c r="C18" i="2"/>
  <c r="B18" i="2"/>
  <c r="D17" i="2"/>
  <c r="C17" i="2"/>
  <c r="B17" i="2"/>
  <c r="D13" i="2"/>
  <c r="B13" i="2"/>
  <c r="B25" i="2" s="1"/>
  <c r="D12" i="2"/>
  <c r="C12" i="2"/>
  <c r="B12" i="2"/>
  <c r="C11" i="2"/>
  <c r="C10" i="2"/>
  <c r="D9" i="2"/>
  <c r="B9" i="2"/>
  <c r="C8" i="2"/>
  <c r="C7" i="2"/>
  <c r="C13" i="2" s="1"/>
  <c r="D6" i="2"/>
  <c r="C6" i="2" s="1"/>
  <c r="B6" i="2"/>
  <c r="D25" i="2" l="1"/>
  <c r="D79" i="5"/>
  <c r="C19" i="3"/>
  <c r="C28" i="3"/>
  <c r="C45" i="5"/>
  <c r="C51" i="5"/>
  <c r="D36" i="5"/>
  <c r="C36" i="5" s="1"/>
  <c r="B27" i="5"/>
  <c r="D37" i="5"/>
  <c r="C37" i="5" s="1"/>
  <c r="B38" i="3"/>
  <c r="C38" i="3" s="1"/>
  <c r="C41" i="3"/>
  <c r="D55" i="3"/>
  <c r="D67" i="3"/>
  <c r="C9" i="2"/>
  <c r="C24" i="2"/>
  <c r="C25" i="2" s="1"/>
  <c r="D27" i="5"/>
  <c r="C27" i="5" s="1"/>
  <c r="C12" i="4"/>
  <c r="B36" i="5"/>
  <c r="B28" i="5"/>
  <c r="D28" i="5"/>
  <c r="C28" i="5" s="1"/>
  <c r="C58" i="5"/>
  <c r="B79" i="5"/>
  <c r="B55" i="3"/>
  <c r="C44" i="5"/>
  <c r="C67" i="3" l="1"/>
  <c r="C55" i="3"/>
  <c r="C79" i="5"/>
</calcChain>
</file>

<file path=xl/sharedStrings.xml><?xml version="1.0" encoding="utf-8"?>
<sst xmlns="http://schemas.openxmlformats.org/spreadsheetml/2006/main" count="270" uniqueCount="130">
  <si>
    <t>DVOR TRAKOŠĆAN</t>
  </si>
  <si>
    <t>IZMJENE I DOPUNE DRŽAVNOG PRORAČUNA  ILI  FINANCIJSKOG PLANA PRORAČUNSKOG KORISNIKA DRŽAVNOG PRORAČUNA ZA GODINU 2025. GODINU</t>
  </si>
  <si>
    <t>I. OPĆI DIO</t>
  </si>
  <si>
    <t>A. SAŽETAK  RAČUNA PRIHODA I RASHODA</t>
  </si>
  <si>
    <t>Brojčana oznaka i naziv</t>
  </si>
  <si>
    <t>Rebalans
2025.</t>
  </si>
  <si>
    <t>Povećanje / smanjenje plana</t>
  </si>
  <si>
    <t>Novi plan 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</si>
  <si>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</si>
  <si>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</si>
  <si>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</si>
  <si>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</si>
  <si>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</si>
  <si>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</si>
  <si>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</si>
  <si>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</si>
  <si>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</si>
  <si>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</si>
  <si>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</si>
  <si>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</si>
  <si>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</si>
  <si>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</si>
  <si>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</si>
  <si>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</si>
  <si>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A. RAČUN PRIHODA I RASHODA</t>
  </si>
  <si>
    <t xml:space="preserve">A1. PRIHODI I RASHODI PREMA EKONOMSKOJ KLASIFIKACIJI </t>
  </si>
  <si>
    <t>Brojčana oznaka i naziv grupe</t>
  </si>
  <si>
    <t>Tekući plan
2025.</t>
  </si>
  <si>
    <t>UKUPNO PRIHODI</t>
  </si>
  <si>
    <t xml:space="preserve"> 63 Pomoći iz inozemstva i od subjekata unutar općeg proračuna</t>
  </si>
  <si>
    <t xml:space="preserve"> 64 Prihodi od imovine</t>
  </si>
  <si>
    <t xml:space="preserve"> 65 Prihodi od upravnih i admin. pristojbi, pristojbi po posebn.propisima i naknada</t>
  </si>
  <si>
    <t xml:space="preserve"> 66 Prihodi od prodaje proizvoda i robe te pruženih usluga i prihodi od donacija</t>
  </si>
  <si>
    <t xml:space="preserve"> 67 Prihodi iz nadležnog proračuna i od HZZO-a temeljem ugovornih obveza</t>
  </si>
  <si>
    <t xml:space="preserve"> 68 Kazne, upravne mjere i ostali prihodi</t>
  </si>
  <si>
    <t>SVEUKUPNO:</t>
  </si>
  <si>
    <t>UKUPNO RASHODI</t>
  </si>
  <si>
    <t xml:space="preserve"> 31 Rashodi za zaposlene</t>
  </si>
  <si>
    <t xml:space="preserve"> 32 Materijalni rashodi</t>
  </si>
  <si>
    <t xml:space="preserve"> 34 Financijski rashodi</t>
  </si>
  <si>
    <t xml:space="preserve"> 41 Rashodi za nabavu neproizvedene dugotrajne imovine</t>
  </si>
  <si>
    <t xml:space="preserve"> 42 Rashodi za nabavu proizvedene dugotrajne imovine</t>
  </si>
  <si>
    <t xml:space="preserve"> 45 Rashodi za dodatna ulaganja na nefinancijskoj imovini</t>
  </si>
  <si>
    <t>A2. PRIHODI I RASHODI PREMA IZVORIMA FINANCIRANJA</t>
  </si>
  <si>
    <t>Rebalns
2025.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</si>
  <si>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</si>
  <si>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</si>
  <si>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</si>
  <si>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</si>
  <si>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</si>
  <si>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 za posebne namjene</t>
  </si>
  <si>
    <t>5 POMOĆI</t>
  </si>
  <si>
    <t xml:space="preserve"> 51 Pomoći EU</t>
  </si>
  <si>
    <t xml:space="preserve"> 52 Ostale pomoći i darovnice</t>
  </si>
  <si>
    <t>6 DONACIJE</t>
  </si>
  <si>
    <t xml:space="preserve"> 61 Donacije</t>
  </si>
  <si>
    <t>A3. RASHODI PREMA FUNKCIJSKOJ KLASIFIKACIJI</t>
  </si>
  <si>
    <t xml:space="preserve"> </t>
  </si>
  <si>
    <t xml:space="preserve">  </t>
  </si>
  <si>
    <t>B. RAČUN FINANCIRANJA</t>
  </si>
  <si>
    <t xml:space="preserve">B1. RAČUN FINANCIRANJA PREMA EKONOMSKOJ KLASIFIKACIJI </t>
  </si>
  <si>
    <t>UKUPNO PRIMICI</t>
  </si>
  <si>
    <t>UKUPNO IZDACI</t>
  </si>
  <si>
    <t>B2. RAČUN FINANCIRANJA PREMA IZVORIMA FINANCIRANJA</t>
  </si>
  <si>
    <t xml:space="preserve">POSEBNI DIO PO ORGANIZACIJSKOJ KLASIFIKACIJI </t>
  </si>
  <si>
    <t>PRIHODI I PRIMICI</t>
  </si>
  <si>
    <t>UKUPNO PRIHODI I PRIMICI</t>
  </si>
  <si>
    <t>RASHODI I IZDACI</t>
  </si>
  <si>
    <t>UKUPNO RASHODI I IZDACI</t>
  </si>
  <si>
    <t>II. POSEBNI DIO</t>
  </si>
  <si>
    <t xml:space="preserve">            Rekapitulacija izvora financiranja</t>
  </si>
  <si>
    <t xml:space="preserve">            11 Iz proračuna</t>
  </si>
  <si>
    <t xml:space="preserve">1.604.620,00 </t>
  </si>
  <si>
    <t xml:space="preserve">            31 Vlastiti prihodi</t>
  </si>
  <si>
    <t xml:space="preserve">85.000,00 </t>
  </si>
  <si>
    <t xml:space="preserve">75.081,00 </t>
  </si>
  <si>
    <t xml:space="preserve">            43 Ostali prihodi za posebne namjene</t>
  </si>
  <si>
    <t xml:space="preserve">361.000,00 </t>
  </si>
  <si>
    <t xml:space="preserve">697.730,00 </t>
  </si>
  <si>
    <t xml:space="preserve">            51 Pomoći EU</t>
  </si>
  <si>
    <t xml:space="preserve">0,00 </t>
  </si>
  <si>
    <t xml:space="preserve">7.166,00 </t>
  </si>
  <si>
    <t xml:space="preserve">            52 Ostale pomoći i darovnice</t>
  </si>
  <si>
    <t xml:space="preserve">24.186,46 </t>
  </si>
  <si>
    <t xml:space="preserve">237.861,46 </t>
  </si>
  <si>
    <t xml:space="preserve">            61 Donacije</t>
  </si>
  <si>
    <t xml:space="preserve">7.300,00 </t>
  </si>
  <si>
    <t xml:space="preserve">   </t>
  </si>
  <si>
    <t xml:space="preserve">    </t>
  </si>
  <si>
    <t xml:space="preserve">    A780000 ADMINISTRACIJA I UPRAVLJANJE</t>
  </si>
  <si>
    <t xml:space="preserve">     11 Iz proračuna</t>
  </si>
  <si>
    <t xml:space="preserve">      3 Rashodi poslovanja</t>
  </si>
  <si>
    <t xml:space="preserve">       31 Rashodi za zaposlene</t>
  </si>
  <si>
    <t xml:space="preserve">       32 Materijalni rashodi</t>
  </si>
  <si>
    <t xml:space="preserve">       34 Financijski rashodi</t>
  </si>
  <si>
    <t xml:space="preserve">    A780001 PROGRAMI MUZEJSKO-GALERIJSKE DJELATNOSTI</t>
  </si>
  <si>
    <t xml:space="preserve">      4 Rashodi za nabavu nefinancijske imovine</t>
  </si>
  <si>
    <t xml:space="preserve">       42 Rashodi za nabavu proizvedene dugotrajne imovine</t>
  </si>
  <si>
    <t xml:space="preserve">       45 Rashodi za dodatna ulaganja na nefinancijskoj imovini</t>
  </si>
  <si>
    <t xml:space="preserve">    A780002 ADMINISTRACIJA I UPR. EVID. IZVORA</t>
  </si>
  <si>
    <t xml:space="preserve">     31 Vlastiti prihodi</t>
  </si>
  <si>
    <t xml:space="preserve">     43 Ostali prihodi za posebne namjene</t>
  </si>
  <si>
    <t xml:space="preserve">       41 Rashodi za nabavu neproizvedene dugotrajne imovine</t>
  </si>
  <si>
    <t xml:space="preserve">     51 Pomoći EU</t>
  </si>
  <si>
    <t xml:space="preserve">     52 Ostale pomoći i darovnice</t>
  </si>
  <si>
    <t xml:space="preserve">     61 Donacije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</si>
  <si>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</si>
  <si>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</si>
  <si>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</si>
  <si>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Indeks </t>
  </si>
  <si>
    <t xml:space="preserve">Opći prihodi i primici </t>
  </si>
  <si>
    <t xml:space="preserve">DONOS </t>
  </si>
  <si>
    <t>RASHODI</t>
  </si>
  <si>
    <t xml:space="preserve">ODNOS </t>
  </si>
  <si>
    <t>3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</si>
  <si>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</si>
  <si>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</si>
  <si>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</si>
  <si>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</si>
  <si>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</si>
  <si>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 xml:space="preserve">Donacije </t>
  </si>
  <si>
    <t>DONOS</t>
  </si>
  <si>
    <t xml:space="preserve">Prihod od prodaje </t>
  </si>
  <si>
    <t xml:space="preserve">Ukupni prihodi </t>
  </si>
  <si>
    <t>Ukupni rashodi</t>
  </si>
  <si>
    <t xml:space="preserve">UKUPNO DONOS </t>
  </si>
  <si>
    <t xml:space="preserve">UKUPNO ODNOS </t>
  </si>
  <si>
    <t xml:space="preserve">Financijski plan 2025. </t>
  </si>
  <si>
    <t xml:space="preserve">Izmjene i dopune Fin. plana 2025. </t>
  </si>
  <si>
    <t>Tekući plan 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</si>
</sst>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</font>
    <font>
      <b/>
      <i/>
      <sz val="12"/>
      <color rgb="FF002060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  <fill>
      <patternFill patternType="solid">
        <fgColor theme="2" tint="-9.9917600024414813E-2"/>
        <bgColor auto="1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quotePrefix="1" applyFont="1"/>
    <xf numFmtId="0" fontId="13" fillId="0" borderId="0" xfId="0" applyFont="1"/>
    <xf numFmtId="0" fontId="5" fillId="2" borderId="2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left" vertical="center"/>
    </xf>
    <xf numFmtId="164" fontId="14" fillId="3" borderId="3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left" vertical="center"/>
    </xf>
    <xf numFmtId="164" fontId="15" fillId="4" borderId="4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164" fontId="9" fillId="5" borderId="4" xfId="0" applyNumberFormat="1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left" vertical="center"/>
    </xf>
    <xf numFmtId="164" fontId="8" fillId="6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left" vertical="center"/>
    </xf>
    <xf numFmtId="164" fontId="17" fillId="7" borderId="4" xfId="0" applyNumberFormat="1" applyFont="1" applyFill="1" applyBorder="1" applyAlignment="1">
      <alignment horizontal="right" vertical="center"/>
    </xf>
    <xf numFmtId="0" fontId="11" fillId="8" borderId="4" xfId="0" applyFont="1" applyFill="1" applyBorder="1" applyAlignment="1">
      <alignment horizontal="left" vertical="center"/>
    </xf>
    <xf numFmtId="164" fontId="11" fillId="8" borderId="4" xfId="0" applyNumberFormat="1" applyFont="1" applyFill="1" applyBorder="1" applyAlignment="1">
      <alignment horizontal="right" vertical="center"/>
    </xf>
    <xf numFmtId="0" fontId="17" fillId="9" borderId="4" xfId="0" applyFont="1" applyFill="1" applyBorder="1" applyAlignment="1">
      <alignment horizontal="left" vertical="center"/>
    </xf>
    <xf numFmtId="164" fontId="17" fillId="9" borderId="4" xfId="0" applyNumberFormat="1" applyFont="1" applyFill="1" applyBorder="1" applyAlignment="1">
      <alignment horizontal="right" vertical="center"/>
    </xf>
    <xf numFmtId="3" fontId="19" fillId="10" borderId="0" xfId="1" quotePrefix="1" applyNumberFormat="1" applyFont="1" applyFill="1" applyAlignment="1">
      <alignment horizontal="center" vertical="center"/>
    </xf>
    <xf numFmtId="3" fontId="19" fillId="10" borderId="0" xfId="1" applyNumberFormat="1" applyFont="1" applyFill="1" applyAlignment="1">
      <alignment vertical="center"/>
    </xf>
    <xf numFmtId="0" fontId="1" fillId="0" borderId="0" xfId="2"/>
    <xf numFmtId="3" fontId="21" fillId="10" borderId="0" xfId="1" applyNumberFormat="1" applyFont="1" applyFill="1"/>
    <xf numFmtId="0" fontId="21" fillId="10" borderId="0" xfId="1" applyFont="1" applyFill="1" applyAlignment="1">
      <alignment horizontal="center"/>
    </xf>
    <xf numFmtId="3" fontId="22" fillId="10" borderId="1" xfId="1" applyNumberFormat="1" applyFont="1" applyFill="1" applyBorder="1" applyAlignment="1">
      <alignment horizontal="center" vertical="center" wrapText="1"/>
    </xf>
    <xf numFmtId="3" fontId="22" fillId="10" borderId="8" xfId="1" applyNumberFormat="1" applyFont="1" applyFill="1" applyBorder="1" applyAlignment="1">
      <alignment horizontal="center" vertical="center"/>
    </xf>
    <xf numFmtId="3" fontId="22" fillId="10" borderId="1" xfId="1" applyNumberFormat="1" applyFont="1" applyFill="1" applyBorder="1" applyAlignment="1">
      <alignment horizontal="center" vertical="center"/>
    </xf>
    <xf numFmtId="49" fontId="19" fillId="10" borderId="9" xfId="1" applyNumberFormat="1" applyFont="1" applyFill="1" applyBorder="1" applyAlignment="1">
      <alignment horizontal="center" vertical="center"/>
    </xf>
    <xf numFmtId="49" fontId="19" fillId="10" borderId="10" xfId="1" applyNumberFormat="1" applyFont="1" applyFill="1" applyBorder="1" applyAlignment="1">
      <alignment vertical="center"/>
    </xf>
    <xf numFmtId="0" fontId="23" fillId="10" borderId="11" xfId="1" applyFont="1" applyFill="1" applyBorder="1" applyAlignment="1">
      <alignment horizontal="center" vertical="center"/>
    </xf>
    <xf numFmtId="3" fontId="24" fillId="10" borderId="12" xfId="1" applyNumberFormat="1" applyFont="1" applyFill="1" applyBorder="1" applyAlignment="1">
      <alignment horizontal="center" vertical="center"/>
    </xf>
    <xf numFmtId="3" fontId="23" fillId="10" borderId="13" xfId="1" applyNumberFormat="1" applyFont="1" applyFill="1" applyBorder="1" applyAlignment="1">
      <alignment vertical="center"/>
    </xf>
    <xf numFmtId="49" fontId="19" fillId="10" borderId="1" xfId="1" applyNumberFormat="1" applyFont="1" applyFill="1" applyBorder="1" applyAlignment="1">
      <alignment horizontal="center" vertical="center"/>
    </xf>
    <xf numFmtId="49" fontId="19" fillId="10" borderId="1" xfId="1" applyNumberFormat="1" applyFont="1" applyFill="1" applyBorder="1" applyAlignment="1">
      <alignment horizontal="right" vertical="center"/>
    </xf>
    <xf numFmtId="0" fontId="25" fillId="10" borderId="1" xfId="1" applyFont="1" applyFill="1" applyBorder="1" applyAlignment="1">
      <alignment horizontal="right" vertical="center"/>
    </xf>
    <xf numFmtId="3" fontId="23" fillId="10" borderId="1" xfId="1" applyNumberFormat="1" applyFont="1" applyFill="1" applyBorder="1" applyAlignment="1">
      <alignment vertical="center"/>
    </xf>
    <xf numFmtId="49" fontId="21" fillId="10" borderId="1" xfId="1" applyNumberFormat="1" applyFont="1" applyFill="1" applyBorder="1" applyAlignment="1">
      <alignment vertical="center"/>
    </xf>
    <xf numFmtId="4" fontId="21" fillId="10" borderId="1" xfId="1" applyNumberFormat="1" applyFont="1" applyFill="1" applyBorder="1" applyAlignment="1">
      <alignment horizontal="right" vertical="center"/>
    </xf>
    <xf numFmtId="3" fontId="21" fillId="10" borderId="1" xfId="1" applyNumberFormat="1" applyFont="1" applyFill="1" applyBorder="1" applyAlignment="1">
      <alignment horizontal="right" vertical="center"/>
    </xf>
    <xf numFmtId="4" fontId="25" fillId="10" borderId="1" xfId="1" applyNumberFormat="1" applyFont="1" applyFill="1" applyBorder="1" applyAlignment="1">
      <alignment horizontal="right" vertical="center"/>
    </xf>
    <xf numFmtId="4" fontId="19" fillId="10" borderId="1" xfId="1" applyNumberFormat="1" applyFont="1" applyFill="1" applyBorder="1" applyAlignment="1">
      <alignment horizontal="right" vertical="center"/>
    </xf>
    <xf numFmtId="3" fontId="19" fillId="10" borderId="1" xfId="1" applyNumberFormat="1" applyFont="1" applyFill="1" applyBorder="1" applyAlignment="1">
      <alignment horizontal="right" vertical="center"/>
    </xf>
    <xf numFmtId="49" fontId="19" fillId="10" borderId="1" xfId="1" applyNumberFormat="1" applyFont="1" applyFill="1" applyBorder="1" applyAlignment="1">
      <alignment vertical="center"/>
    </xf>
    <xf numFmtId="4" fontId="23" fillId="10" borderId="1" xfId="1" applyNumberFormat="1" applyFont="1" applyFill="1" applyBorder="1" applyAlignment="1">
      <alignment horizontal="right"/>
    </xf>
    <xf numFmtId="3" fontId="23" fillId="10" borderId="1" xfId="1" applyNumberFormat="1" applyFont="1" applyFill="1" applyBorder="1" applyAlignment="1">
      <alignment horizontal="right"/>
    </xf>
    <xf numFmtId="4" fontId="23" fillId="10" borderId="1" xfId="1" applyNumberFormat="1" applyFont="1" applyFill="1" applyBorder="1" applyAlignment="1">
      <alignment horizontal="right" vertical="center"/>
    </xf>
    <xf numFmtId="3" fontId="23" fillId="10" borderId="1" xfId="1" applyNumberFormat="1" applyFont="1" applyFill="1" applyBorder="1" applyAlignment="1">
      <alignment horizontal="right" vertical="center"/>
    </xf>
    <xf numFmtId="4" fontId="19" fillId="10" borderId="1" xfId="1" applyNumberFormat="1" applyFont="1" applyFill="1" applyBorder="1" applyAlignment="1">
      <alignment horizontal="right"/>
    </xf>
    <xf numFmtId="3" fontId="25" fillId="0" borderId="1" xfId="1" applyNumberFormat="1" applyFont="1" applyBorder="1" applyAlignment="1">
      <alignment horizontal="center"/>
    </xf>
    <xf numFmtId="3" fontId="26" fillId="0" borderId="1" xfId="1" applyNumberFormat="1" applyFont="1" applyBorder="1"/>
    <xf numFmtId="4" fontId="21" fillId="0" borderId="1" xfId="1" applyNumberFormat="1" applyFont="1" applyBorder="1"/>
    <xf numFmtId="3" fontId="21" fillId="0" borderId="1" xfId="1" applyNumberFormat="1" applyFont="1" applyBorder="1"/>
    <xf numFmtId="3" fontId="25" fillId="0" borderId="1" xfId="1" applyNumberFormat="1" applyFont="1" applyBorder="1" applyAlignment="1">
      <alignment horizontal="right"/>
    </xf>
    <xf numFmtId="4" fontId="25" fillId="0" borderId="1" xfId="1" applyNumberFormat="1" applyFont="1" applyBorder="1"/>
    <xf numFmtId="3" fontId="25" fillId="0" borderId="1" xfId="1" applyNumberFormat="1" applyFont="1" applyBorder="1"/>
    <xf numFmtId="3" fontId="25" fillId="0" borderId="1" xfId="1" applyNumberFormat="1" applyFont="1" applyBorder="1" applyAlignment="1">
      <alignment horizontal="left"/>
    </xf>
    <xf numFmtId="3" fontId="19" fillId="10" borderId="1" xfId="1" applyNumberFormat="1" applyFont="1" applyFill="1" applyBorder="1" applyAlignment="1">
      <alignment horizontal="right"/>
    </xf>
    <xf numFmtId="3" fontId="21" fillId="0" borderId="0" xfId="1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9" fillId="10" borderId="1" xfId="1" applyNumberFormat="1" applyFont="1" applyFill="1" applyBorder="1" applyAlignment="1">
      <alignment horizontal="center"/>
    </xf>
    <xf numFmtId="3" fontId="20" fillId="10" borderId="0" xfId="1" applyNumberFormat="1" applyFont="1" applyFill="1" applyAlignment="1">
      <alignment horizontal="center" vertical="center"/>
    </xf>
    <xf numFmtId="49" fontId="19" fillId="10" borderId="1" xfId="1" applyNumberFormat="1" applyFont="1" applyFill="1" applyBorder="1" applyAlignment="1">
      <alignment horizontal="right" vertical="center"/>
    </xf>
    <xf numFmtId="3" fontId="19" fillId="10" borderId="8" xfId="1" applyNumberFormat="1" applyFont="1" applyFill="1" applyBorder="1" applyAlignment="1">
      <alignment horizontal="center"/>
    </xf>
    <xf numFmtId="3" fontId="19" fillId="10" borderId="14" xfId="1" applyNumberFormat="1" applyFont="1" applyFill="1" applyBorder="1" applyAlignment="1">
      <alignment horizontal="center"/>
    </xf>
  </cellXfs>
  <cellStyles count="3">
    <cellStyle name="Normalno" xfId="0" builtinId="0"/>
    <cellStyle name="Normalno 2" xfId="2" xr:uid="{206AA038-B473-42F8-976F-5853E1830C7B}"/>
    <cellStyle name="Normalno 3 2" xfId="1" xr:uid="{3D14CAA3-87DD-4A7B-B660-AE402830B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SVE\2024\IZVR&#352;ENJE%2030.06.2024\Izvr&#353;enje%202024..xls" TargetMode="External"/><Relationship Id="rId1" Type="http://schemas.openxmlformats.org/officeDocument/2006/relationships/externalLinkPath" Target="/Users/User/Desktop/SVE/2024/IZVR&#352;ENJE%2030.06.2024/Izvr&#353;enje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onomska "/>
      <sheetName val="Izvori"/>
      <sheetName val="Funkcijska"/>
      <sheetName val="Programska"/>
      <sheetName val="Sažetak"/>
      <sheetName val="Ukupn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zoomScaleNormal="100" workbookViewId="0">
      <pane ySplit="6" topLeftCell="A16" activePane="bottomLeft" state="frozen"/>
      <selection pane="bottomLeft" activeCell="A2" sqref="A2:D2"/>
    </sheetView>
  </sheetViews>
  <sheetFormatPr defaultColWidth="9.140625" defaultRowHeight="15" x14ac:dyDescent="0.25"/>
  <cols>
    <col min="1" max="1" width="74" style="1" customWidth="1"/>
    <col min="2" max="4" width="19.7109375" style="1" customWidth="1"/>
  </cols>
  <sheetData>
    <row r="1" spans="1:4" s="2" customFormat="1" ht="30" customHeight="1" x14ac:dyDescent="0.2">
      <c r="A1" s="3" t="s">
        <v>0</v>
      </c>
      <c r="B1" s="4"/>
      <c r="C1" s="5"/>
      <c r="D1" s="4"/>
    </row>
    <row r="2" spans="1:4" s="6" customFormat="1" ht="30" customHeight="1" x14ac:dyDescent="0.25">
      <c r="A2" s="88" t="s">
        <v>1</v>
      </c>
      <c r="B2" s="88"/>
      <c r="C2" s="88"/>
      <c r="D2" s="88"/>
    </row>
    <row r="3" spans="1:4" s="6" customFormat="1" ht="30" customHeight="1" x14ac:dyDescent="0.25">
      <c r="A3" s="89" t="s">
        <v>2</v>
      </c>
      <c r="B3" s="89"/>
      <c r="C3" s="89"/>
      <c r="D3" s="89"/>
    </row>
    <row r="4" spans="1:4" s="7" customFormat="1" ht="24.95" customHeight="1" x14ac:dyDescent="0.25">
      <c r="A4" s="8" t="s">
        <v>3</v>
      </c>
      <c r="B4" s="9"/>
      <c r="C4" s="9"/>
      <c r="D4" s="9"/>
    </row>
    <row r="5" spans="1:4" ht="39.200000000000003" customHeight="1" x14ac:dyDescent="0.25">
      <c r="A5" s="10" t="s">
        <v>4</v>
      </c>
      <c r="B5" s="10" t="s">
        <v>129</v>
      </c>
      <c r="C5" s="10" t="s">
        <v>6</v>
      </c>
      <c r="D5" s="10" t="s">
        <v>7</v>
      </c>
    </row>
    <row r="6" spans="1:4" s="11" customFormat="1" ht="15.95" customHeight="1" x14ac:dyDescent="0.25">
      <c r="A6" s="12" t="s">
        <v>8</v>
      </c>
      <c r="B6" s="12">
        <f>COLUMN()</f>
        <v>2</v>
      </c>
      <c r="C6" s="12" t="str">
        <f>_xlfn.CONCAT(TEXT(COLUMN(),"@")," (",TEXT(D6,"@")," - ",TEXT(B6,"@"),")")</f>
        <v>3 (4 - 2)</v>
      </c>
      <c r="D6" s="12">
        <f>COLUMN()</f>
        <v>4</v>
      </c>
    </row>
    <row r="7" spans="1:4" s="11" customFormat="1" ht="24.95" customHeight="1" x14ac:dyDescent="0.25">
      <c r="A7" s="13" t="s">
        <v>9</v>
      </c>
      <c r="B7" s="14">
        <v>2104620</v>
      </c>
      <c r="C7" s="14">
        <f>D7-B7</f>
        <v>623341</v>
      </c>
      <c r="D7" s="14">
        <v>2727961</v>
      </c>
    </row>
    <row r="8" spans="1:4" s="11" customFormat="1" ht="24.95" customHeight="1" x14ac:dyDescent="0.25">
      <c r="A8" s="13" t="s">
        <v>10</v>
      </c>
      <c r="B8" s="14">
        <v>0</v>
      </c>
      <c r="C8" s="14">
        <f>D8-B8</f>
        <v>0</v>
      </c>
      <c r="D8" s="14">
        <v>0</v>
      </c>
    </row>
    <row r="9" spans="1:4" s="15" customFormat="1" ht="30" customHeight="1" x14ac:dyDescent="0.25">
      <c r="A9" s="16" t="s">
        <v>11</v>
      </c>
      <c r="B9" s="17">
        <f>B7+B8</f>
        <v>2104620</v>
      </c>
      <c r="C9" s="17">
        <f>C7+C8</f>
        <v>623341</v>
      </c>
      <c r="D9" s="17">
        <f>D7+D8</f>
        <v>2727961</v>
      </c>
    </row>
    <row r="10" spans="1:4" s="11" customFormat="1" ht="24.95" customHeight="1" x14ac:dyDescent="0.25">
      <c r="A10" s="13" t="s">
        <v>12</v>
      </c>
      <c r="B10" s="14">
        <v>1615538.46</v>
      </c>
      <c r="C10" s="14">
        <f>D10-B10</f>
        <v>205804</v>
      </c>
      <c r="D10" s="14">
        <v>1821342.46</v>
      </c>
    </row>
    <row r="11" spans="1:4" s="11" customFormat="1" ht="24.95" customHeight="1" x14ac:dyDescent="0.25">
      <c r="A11" s="13" t="s">
        <v>13</v>
      </c>
      <c r="B11" s="14">
        <v>459268</v>
      </c>
      <c r="C11" s="14">
        <f>D11-B11</f>
        <v>349148</v>
      </c>
      <c r="D11" s="14">
        <v>808416</v>
      </c>
    </row>
    <row r="12" spans="1:4" ht="30" customHeight="1" x14ac:dyDescent="0.25">
      <c r="A12" s="16" t="s">
        <v>14</v>
      </c>
      <c r="B12" s="17">
        <f>B10+B11</f>
        <v>2074806.46</v>
      </c>
      <c r="C12" s="17">
        <f>C10+C11</f>
        <v>554952</v>
      </c>
      <c r="D12" s="17">
        <f>D10+D11</f>
        <v>2629758.46</v>
      </c>
    </row>
    <row r="13" spans="1:4" ht="30" customHeight="1" x14ac:dyDescent="0.25">
      <c r="A13" s="16" t="s">
        <v>15</v>
      </c>
      <c r="B13" s="17">
        <f>B7+B8-B10-B11</f>
        <v>29813.540000000037</v>
      </c>
      <c r="C13" s="17">
        <f>C7+C8-C10-C11</f>
        <v>68389</v>
      </c>
      <c r="D13" s="17">
        <f>D7+D8-D10-D11</f>
        <v>98202.540000000037</v>
      </c>
    </row>
    <row r="14" spans="1:4" x14ac:dyDescent="0.25">
      <c r="A14" s="18"/>
      <c r="B14" s="19"/>
      <c r="C14" s="19"/>
      <c r="D14" s="19"/>
    </row>
    <row r="15" spans="1:4" x14ac:dyDescent="0.25">
      <c r="A15" s="18"/>
      <c r="B15" s="19"/>
      <c r="C15" s="19"/>
      <c r="D15" s="19"/>
    </row>
    <row r="16" spans="1:4" s="7" customFormat="1" ht="21.75" customHeight="1" x14ac:dyDescent="0.2">
      <c r="A16" s="20" t="s">
        <v>16</v>
      </c>
      <c r="B16" s="9"/>
      <c r="C16" s="9"/>
      <c r="D16" s="9"/>
    </row>
    <row r="17" spans="1:4" ht="39.200000000000003" customHeight="1" x14ac:dyDescent="0.25">
      <c r="A17" s="10" t="s">
        <v>4</v>
      </c>
      <c r="B17" s="10" t="str">
        <f>B5</f>
        <v>Tekući plan 
2025.</v>
      </c>
      <c r="C17" s="10" t="str">
        <f>C5</f>
        <v>Povećanje / smanjenje plana</v>
      </c>
      <c r="D17" s="10" t="str">
        <f>D5</f>
        <v>Novi plan 2025.</v>
      </c>
    </row>
    <row r="18" spans="1:4" s="11" customFormat="1" ht="15.95" customHeight="1" x14ac:dyDescent="0.25">
      <c r="A18" s="12" t="s">
        <v>8</v>
      </c>
      <c r="B18" s="12">
        <f>COLUMN()</f>
        <v>2</v>
      </c>
      <c r="C18" s="12" t="str">
        <f>_xlfn.CONCAT(TEXT(COLUMN(),"@")," (",TEXT(D18,"@")," - ",TEXT(B18,"@"),")")</f>
        <v>3 (4 - 2)</v>
      </c>
      <c r="D18" s="12">
        <f>COLUMN()</f>
        <v>4</v>
      </c>
    </row>
    <row r="19" spans="1:4" s="11" customFormat="1" ht="24.95" customHeight="1" x14ac:dyDescent="0.25">
      <c r="A19" s="13" t="s">
        <v>17</v>
      </c>
      <c r="B19" s="14">
        <v>0</v>
      </c>
      <c r="C19" s="14">
        <f>D19-B19</f>
        <v>0</v>
      </c>
      <c r="D19" s="14">
        <v>0</v>
      </c>
    </row>
    <row r="20" spans="1:4" s="11" customFormat="1" ht="24.95" customHeight="1" x14ac:dyDescent="0.25">
      <c r="A20" s="13" t="s">
        <v>18</v>
      </c>
      <c r="B20" s="14">
        <v>0</v>
      </c>
      <c r="C20" s="14">
        <f>D20-B20</f>
        <v>0</v>
      </c>
      <c r="D20" s="14">
        <v>0</v>
      </c>
    </row>
    <row r="21" spans="1:4" s="11" customFormat="1" ht="30" customHeight="1" x14ac:dyDescent="0.25">
      <c r="A21" s="16" t="s">
        <v>19</v>
      </c>
      <c r="B21" s="17">
        <f>B19-B20</f>
        <v>0</v>
      </c>
      <c r="C21" s="17">
        <f>C19-C20</f>
        <v>0</v>
      </c>
      <c r="D21" s="17">
        <f>D19-D20</f>
        <v>0</v>
      </c>
    </row>
    <row r="22" spans="1:4" s="11" customFormat="1" ht="24.95" customHeight="1" x14ac:dyDescent="0.25">
      <c r="A22" s="13" t="s">
        <v>20</v>
      </c>
      <c r="B22" s="14">
        <v>0</v>
      </c>
      <c r="C22" s="14">
        <f>D22-B22</f>
        <v>309345.28000000003</v>
      </c>
      <c r="D22" s="14">
        <v>309345.28000000003</v>
      </c>
    </row>
    <row r="23" spans="1:4" s="11" customFormat="1" ht="24.95" customHeight="1" x14ac:dyDescent="0.25">
      <c r="A23" s="13" t="s">
        <v>21</v>
      </c>
      <c r="B23" s="14">
        <v>0</v>
      </c>
      <c r="C23" s="14">
        <f>D23-B23</f>
        <v>407547.82</v>
      </c>
      <c r="D23" s="14">
        <v>407547.82</v>
      </c>
    </row>
    <row r="24" spans="1:4" ht="30" customHeight="1" x14ac:dyDescent="0.25">
      <c r="A24" s="16" t="s">
        <v>22</v>
      </c>
      <c r="B24" s="17">
        <f>B19-B20+B22-B23</f>
        <v>0</v>
      </c>
      <c r="C24" s="17">
        <f>C19-C20+C22-C23</f>
        <v>-98202.539999999979</v>
      </c>
      <c r="D24" s="17">
        <f>D19-D20+D22-D23</f>
        <v>-98202.539999999979</v>
      </c>
    </row>
    <row r="25" spans="1:4" ht="30" customHeight="1" x14ac:dyDescent="0.25">
      <c r="A25" s="16" t="s">
        <v>23</v>
      </c>
      <c r="B25" s="17">
        <f>B13+B24</f>
        <v>29813.540000000037</v>
      </c>
      <c r="C25" s="17">
        <f>C13+C24</f>
        <v>-29813.539999999979</v>
      </c>
      <c r="D25" s="17">
        <f>D13+D24</f>
        <v>0</v>
      </c>
    </row>
    <row r="26" spans="1:4" x14ac:dyDescent="0.25">
      <c r="A26" s="11"/>
      <c r="B26" s="11"/>
      <c r="C26" s="11"/>
      <c r="D26" s="11"/>
    </row>
    <row r="27" spans="1:4" x14ac:dyDescent="0.25">
      <c r="B27" s="21"/>
    </row>
  </sheetData>
  <mergeCells count="2">
    <mergeCell ref="A2:D2"/>
    <mergeCell ref="A3:D3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3"/>
  <sheetViews>
    <sheetView zoomScaleNormal="100" workbookViewId="0">
      <pane ySplit="5" topLeftCell="A75" activePane="bottomLeft" state="frozen"/>
      <selection pane="bottomLeft" activeCell="A14" sqref="A14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89" t="s">
        <v>2</v>
      </c>
      <c r="B1" s="89"/>
      <c r="C1" s="89"/>
      <c r="D1" s="89"/>
    </row>
    <row r="2" spans="1:4" s="6" customFormat="1" ht="30" customHeight="1" x14ac:dyDescent="0.25">
      <c r="A2" s="89" t="s">
        <v>24</v>
      </c>
      <c r="B2" s="89"/>
      <c r="C2" s="89"/>
      <c r="D2" s="89"/>
    </row>
    <row r="3" spans="1:4" s="22" customFormat="1" ht="24.95" customHeight="1" x14ac:dyDescent="0.3">
      <c r="A3" s="89" t="s">
        <v>25</v>
      </c>
      <c r="B3" s="89"/>
      <c r="C3" s="89"/>
      <c r="D3" s="89"/>
    </row>
    <row r="4" spans="1:4" ht="39.200000000000003" customHeight="1" x14ac:dyDescent="0.25">
      <c r="A4" s="10" t="s">
        <v>26</v>
      </c>
      <c r="B4" s="10" t="s">
        <v>27</v>
      </c>
      <c r="C4" s="10" t="s">
        <v>6</v>
      </c>
      <c r="D4" s="10" t="s">
        <v>5</v>
      </c>
    </row>
    <row r="5" spans="1:4" s="11" customFormat="1" ht="15.95" customHeight="1" x14ac:dyDescent="0.25">
      <c r="A5" s="12" t="s">
        <v>8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28</v>
      </c>
      <c r="B6" s="24">
        <f>IFERROR(SUBTOTAL(9,B8:B13),0)</f>
        <v>2104620</v>
      </c>
      <c r="C6" s="25">
        <f t="shared" ref="C6:C14" si="0">D6-B6</f>
        <v>623341</v>
      </c>
      <c r="D6" s="24">
        <f>IFERROR(SUBTOTAL(9,D8:D13),0)</f>
        <v>2727961</v>
      </c>
    </row>
    <row r="7" spans="1:4" x14ac:dyDescent="0.25">
      <c r="A7" s="26" t="s">
        <v>9</v>
      </c>
      <c r="B7" s="27">
        <f>SUBTOTAL(9,B8:B13)</f>
        <v>2104620</v>
      </c>
      <c r="C7" s="27">
        <f t="shared" si="0"/>
        <v>623341</v>
      </c>
      <c r="D7" s="27">
        <f>SUBTOTAL(9,D8:D13)</f>
        <v>2727961</v>
      </c>
    </row>
    <row r="8" spans="1:4" x14ac:dyDescent="0.25">
      <c r="A8" s="28" t="s">
        <v>29</v>
      </c>
      <c r="B8" s="29">
        <v>0</v>
      </c>
      <c r="C8" s="29">
        <f t="shared" si="0"/>
        <v>220841</v>
      </c>
      <c r="D8" s="29">
        <v>220841</v>
      </c>
    </row>
    <row r="9" spans="1:4" x14ac:dyDescent="0.25">
      <c r="A9" s="28" t="s">
        <v>30</v>
      </c>
      <c r="B9" s="29">
        <v>0</v>
      </c>
      <c r="C9" s="29">
        <f t="shared" si="0"/>
        <v>200</v>
      </c>
      <c r="D9" s="29">
        <v>200</v>
      </c>
    </row>
    <row r="10" spans="1:4" x14ac:dyDescent="0.25">
      <c r="A10" s="28" t="s">
        <v>31</v>
      </c>
      <c r="B10" s="29">
        <v>370000</v>
      </c>
      <c r="C10" s="29">
        <f t="shared" si="0"/>
        <v>330000</v>
      </c>
      <c r="D10" s="29">
        <v>700000</v>
      </c>
    </row>
    <row r="11" spans="1:4" x14ac:dyDescent="0.25">
      <c r="A11" s="28" t="s">
        <v>32</v>
      </c>
      <c r="B11" s="29">
        <v>128000</v>
      </c>
      <c r="C11" s="29">
        <f t="shared" si="0"/>
        <v>59300</v>
      </c>
      <c r="D11" s="29">
        <v>187300</v>
      </c>
    </row>
    <row r="12" spans="1:4" x14ac:dyDescent="0.25">
      <c r="A12" s="28" t="s">
        <v>33</v>
      </c>
      <c r="B12" s="29">
        <v>1604620</v>
      </c>
      <c r="C12" s="29">
        <f t="shared" si="0"/>
        <v>0</v>
      </c>
      <c r="D12" s="29">
        <v>1604620</v>
      </c>
    </row>
    <row r="13" spans="1:4" x14ac:dyDescent="0.25">
      <c r="A13" s="28" t="s">
        <v>34</v>
      </c>
      <c r="B13" s="29">
        <v>2000</v>
      </c>
      <c r="C13" s="29">
        <f t="shared" si="0"/>
        <v>13000</v>
      </c>
      <c r="D13" s="29">
        <v>15000</v>
      </c>
    </row>
    <row r="14" spans="1:4" ht="20.100000000000001" customHeight="1" x14ac:dyDescent="0.25">
      <c r="A14" s="23" t="s">
        <v>35</v>
      </c>
      <c r="B14" s="24">
        <f>IFERROR(SUBTOTAL(9,B8:B13),0)</f>
        <v>2104620</v>
      </c>
      <c r="C14" s="25">
        <f t="shared" si="0"/>
        <v>623341</v>
      </c>
      <c r="D14" s="24">
        <f>IFERROR(SUBTOTAL(9,D8:D13),0)</f>
        <v>2727961</v>
      </c>
    </row>
    <row r="15" spans="1:4" x14ac:dyDescent="0.25">
      <c r="A15" s="11"/>
      <c r="B15" s="11"/>
      <c r="C15" s="11"/>
      <c r="D15" s="11"/>
    </row>
    <row r="16" spans="1:4" x14ac:dyDescent="0.25">
      <c r="A16" s="11"/>
      <c r="B16" s="11"/>
      <c r="C16" s="11"/>
      <c r="D16" s="11"/>
    </row>
    <row r="17" spans="1:4" ht="39.200000000000003" customHeight="1" x14ac:dyDescent="0.25">
      <c r="A17" s="30" t="s">
        <v>26</v>
      </c>
      <c r="B17" s="10" t="s">
        <v>27</v>
      </c>
      <c r="C17" s="10" t="s">
        <v>6</v>
      </c>
      <c r="D17" s="10" t="s">
        <v>5</v>
      </c>
    </row>
    <row r="18" spans="1:4" s="11" customFormat="1" ht="15.95" customHeight="1" x14ac:dyDescent="0.25">
      <c r="A18" s="12" t="s">
        <v>8</v>
      </c>
      <c r="B18" s="12">
        <f>COLUMN()</f>
        <v>2</v>
      </c>
      <c r="C18" s="12" t="str">
        <f>_xlfn.CONCAT(TEXT(COLUMN(),"@")," (",TEXT(D18,"@")," - ",TEXT(B18,"@"),")")</f>
        <v>3 (4 - 2)</v>
      </c>
      <c r="D18" s="12">
        <f>COLUMN()</f>
        <v>4</v>
      </c>
    </row>
    <row r="19" spans="1:4" ht="20.100000000000001" customHeight="1" x14ac:dyDescent="0.25">
      <c r="A19" s="23" t="s">
        <v>36</v>
      </c>
      <c r="B19" s="24">
        <f>IFERROR(SUBTOTAL(9,B21:B27),0)</f>
        <v>2074806.46</v>
      </c>
      <c r="C19" s="24">
        <f>D28-B28</f>
        <v>554952</v>
      </c>
      <c r="D19" s="24">
        <f>IFERROR(SUBTOTAL(9,D21:D27),0)</f>
        <v>2629758.46</v>
      </c>
    </row>
    <row r="20" spans="1:4" x14ac:dyDescent="0.25">
      <c r="A20" s="26" t="s">
        <v>12</v>
      </c>
      <c r="B20" s="27">
        <f>SUBTOTAL(9,B21:B23)</f>
        <v>1615538.46</v>
      </c>
      <c r="C20" s="27">
        <f t="shared" ref="C20:C28" si="1">D20-B20</f>
        <v>205803.99999999977</v>
      </c>
      <c r="D20" s="27">
        <f>SUBTOTAL(9,D21:D23)</f>
        <v>1821342.4599999997</v>
      </c>
    </row>
    <row r="21" spans="1:4" x14ac:dyDescent="0.25">
      <c r="A21" s="28" t="s">
        <v>37</v>
      </c>
      <c r="B21" s="29">
        <v>899910.46</v>
      </c>
      <c r="C21" s="29">
        <f t="shared" si="1"/>
        <v>26205</v>
      </c>
      <c r="D21" s="29">
        <v>926115.46</v>
      </c>
    </row>
    <row r="22" spans="1:4" x14ac:dyDescent="0.25">
      <c r="A22" s="28" t="s">
        <v>38</v>
      </c>
      <c r="B22" s="29">
        <v>710618</v>
      </c>
      <c r="C22" s="29">
        <f t="shared" si="1"/>
        <v>174786.86</v>
      </c>
      <c r="D22" s="29">
        <v>885404.86</v>
      </c>
    </row>
    <row r="23" spans="1:4" x14ac:dyDescent="0.25">
      <c r="A23" s="28" t="s">
        <v>39</v>
      </c>
      <c r="B23" s="29">
        <v>5010</v>
      </c>
      <c r="C23" s="29">
        <f t="shared" si="1"/>
        <v>4812.1399999999994</v>
      </c>
      <c r="D23" s="29">
        <v>9822.14</v>
      </c>
    </row>
    <row r="24" spans="1:4" x14ac:dyDescent="0.25">
      <c r="A24" s="26" t="s">
        <v>13</v>
      </c>
      <c r="B24" s="27">
        <f>SUBTOTAL(9,B25:B27)</f>
        <v>459268</v>
      </c>
      <c r="C24" s="27">
        <f t="shared" si="1"/>
        <v>349148</v>
      </c>
      <c r="D24" s="27">
        <f>SUBTOTAL(9,D25:D27)</f>
        <v>808416</v>
      </c>
    </row>
    <row r="25" spans="1:4" x14ac:dyDescent="0.25">
      <c r="A25" s="28" t="s">
        <v>40</v>
      </c>
      <c r="B25" s="29">
        <v>3000</v>
      </c>
      <c r="C25" s="29">
        <f t="shared" si="1"/>
        <v>2000</v>
      </c>
      <c r="D25" s="29">
        <v>5000</v>
      </c>
    </row>
    <row r="26" spans="1:4" x14ac:dyDescent="0.25">
      <c r="A26" s="28" t="s">
        <v>41</v>
      </c>
      <c r="B26" s="29">
        <v>143037</v>
      </c>
      <c r="C26" s="29">
        <f t="shared" si="1"/>
        <v>151586</v>
      </c>
      <c r="D26" s="29">
        <v>294623</v>
      </c>
    </row>
    <row r="27" spans="1:4" x14ac:dyDescent="0.25">
      <c r="A27" s="28" t="s">
        <v>42</v>
      </c>
      <c r="B27" s="29">
        <v>313231</v>
      </c>
      <c r="C27" s="29">
        <f t="shared" si="1"/>
        <v>195562</v>
      </c>
      <c r="D27" s="29">
        <v>508793</v>
      </c>
    </row>
    <row r="28" spans="1:4" ht="20.100000000000001" customHeight="1" x14ac:dyDescent="0.25">
      <c r="A28" s="23" t="s">
        <v>35</v>
      </c>
      <c r="B28" s="24">
        <f>IFERROR(SUBTOTAL(9,B21:B27),0)</f>
        <v>2074806.46</v>
      </c>
      <c r="C28" s="25">
        <f t="shared" si="1"/>
        <v>554952</v>
      </c>
      <c r="D28" s="24">
        <f>IFERROR(SUBTOTAL(9,D21:D27),0)</f>
        <v>2629758.46</v>
      </c>
    </row>
    <row r="29" spans="1:4" x14ac:dyDescent="0.25">
      <c r="C29" s="11"/>
    </row>
    <row r="30" spans="1:4" x14ac:dyDescent="0.25">
      <c r="B30" s="21"/>
    </row>
    <row r="35" spans="1:4" s="22" customFormat="1" ht="24.95" customHeight="1" x14ac:dyDescent="0.3">
      <c r="A35" s="89" t="s">
        <v>43</v>
      </c>
      <c r="B35" s="89"/>
      <c r="C35" s="89"/>
      <c r="D35" s="89"/>
    </row>
    <row r="36" spans="1:4" ht="39.200000000000003" customHeight="1" x14ac:dyDescent="0.25">
      <c r="A36" s="10" t="s">
        <v>26</v>
      </c>
      <c r="B36" s="10" t="s">
        <v>27</v>
      </c>
      <c r="C36" s="10" t="s">
        <v>6</v>
      </c>
      <c r="D36" s="10" t="s">
        <v>44</v>
      </c>
    </row>
    <row r="37" spans="1:4" s="11" customFormat="1" ht="15.95" customHeight="1" x14ac:dyDescent="0.25">
      <c r="A37" s="12" t="s">
        <v>8</v>
      </c>
      <c r="B37" s="12">
        <f>COLUMN()</f>
        <v>2</v>
      </c>
      <c r="C37" s="12" t="str">
        <f>_xlfn.CONCAT(TEXT(COLUMN(),"@")," (",TEXT(D37,"@")," - ",TEXT(B37,"@"),")")</f>
        <v>3 (4 - 2)</v>
      </c>
      <c r="D37" s="12">
        <f>COLUMN()</f>
        <v>4</v>
      </c>
    </row>
    <row r="38" spans="1:4" ht="20.100000000000001" customHeight="1" x14ac:dyDescent="0.25">
      <c r="A38" s="23" t="s">
        <v>28</v>
      </c>
      <c r="B38" s="24">
        <f>IFERROR(SUBTOTAL(9,B40:B49),0)</f>
        <v>2104620</v>
      </c>
      <c r="C38" s="25">
        <f t="shared" ref="C38:C50" si="2">D38-B38</f>
        <v>623341</v>
      </c>
      <c r="D38" s="24">
        <f>IFERROR(SUBTOTAL(9,D40:D49),0)</f>
        <v>2727961</v>
      </c>
    </row>
    <row r="39" spans="1:4" x14ac:dyDescent="0.25">
      <c r="A39" s="26" t="s">
        <v>45</v>
      </c>
      <c r="B39" s="27">
        <f>SUBTOTAL(9,B40:B40)</f>
        <v>1604620</v>
      </c>
      <c r="C39" s="27">
        <f t="shared" si="2"/>
        <v>0</v>
      </c>
      <c r="D39" s="27">
        <f>SUBTOTAL(9,D40:D40)</f>
        <v>1604620</v>
      </c>
    </row>
    <row r="40" spans="1:4" x14ac:dyDescent="0.25">
      <c r="A40" s="28" t="s">
        <v>46</v>
      </c>
      <c r="B40" s="29">
        <v>1604620</v>
      </c>
      <c r="C40" s="29">
        <f t="shared" si="2"/>
        <v>0</v>
      </c>
      <c r="D40" s="29">
        <v>1604620</v>
      </c>
    </row>
    <row r="41" spans="1:4" x14ac:dyDescent="0.25">
      <c r="A41" s="26" t="s">
        <v>47</v>
      </c>
      <c r="B41" s="27">
        <f>SUBTOTAL(9,B42:B42)</f>
        <v>128000</v>
      </c>
      <c r="C41" s="27">
        <f t="shared" si="2"/>
        <v>67200</v>
      </c>
      <c r="D41" s="27">
        <f>SUBTOTAL(9,D42:D42)</f>
        <v>195200</v>
      </c>
    </row>
    <row r="42" spans="1:4" x14ac:dyDescent="0.25">
      <c r="A42" s="28" t="s">
        <v>48</v>
      </c>
      <c r="B42" s="29">
        <v>128000</v>
      </c>
      <c r="C42" s="29">
        <f t="shared" si="2"/>
        <v>67200</v>
      </c>
      <c r="D42" s="29">
        <v>195200</v>
      </c>
    </row>
    <row r="43" spans="1:4" x14ac:dyDescent="0.25">
      <c r="A43" s="26" t="s">
        <v>49</v>
      </c>
      <c r="B43" s="27">
        <f>SUBTOTAL(9,B44:B44)</f>
        <v>372000</v>
      </c>
      <c r="C43" s="27">
        <f t="shared" si="2"/>
        <v>328000</v>
      </c>
      <c r="D43" s="27">
        <f>SUBTOTAL(9,D44:D44)</f>
        <v>700000</v>
      </c>
    </row>
    <row r="44" spans="1:4" x14ac:dyDescent="0.25">
      <c r="A44" s="28" t="s">
        <v>50</v>
      </c>
      <c r="B44" s="29">
        <v>372000</v>
      </c>
      <c r="C44" s="29">
        <f t="shared" si="2"/>
        <v>328000</v>
      </c>
      <c r="D44" s="29">
        <v>700000</v>
      </c>
    </row>
    <row r="45" spans="1:4" x14ac:dyDescent="0.25">
      <c r="A45" s="26" t="s">
        <v>51</v>
      </c>
      <c r="B45" s="27">
        <f>SUBTOTAL(9,B46:B47)</f>
        <v>0</v>
      </c>
      <c r="C45" s="27">
        <f t="shared" si="2"/>
        <v>220841</v>
      </c>
      <c r="D45" s="27">
        <f>SUBTOTAL(9,D46:D47)</f>
        <v>220841</v>
      </c>
    </row>
    <row r="46" spans="1:4" x14ac:dyDescent="0.25">
      <c r="A46" s="28" t="s">
        <v>52</v>
      </c>
      <c r="B46" s="29">
        <v>0</v>
      </c>
      <c r="C46" s="29">
        <f t="shared" si="2"/>
        <v>7166</v>
      </c>
      <c r="D46" s="29">
        <v>7166</v>
      </c>
    </row>
    <row r="47" spans="1:4" x14ac:dyDescent="0.25">
      <c r="A47" s="28" t="s">
        <v>53</v>
      </c>
      <c r="B47" s="29">
        <v>0</v>
      </c>
      <c r="C47" s="29">
        <f t="shared" si="2"/>
        <v>213675</v>
      </c>
      <c r="D47" s="29">
        <v>213675</v>
      </c>
    </row>
    <row r="48" spans="1:4" x14ac:dyDescent="0.25">
      <c r="A48" s="26" t="s">
        <v>54</v>
      </c>
      <c r="B48" s="27">
        <f>SUBTOTAL(9,B49:B49)</f>
        <v>0</v>
      </c>
      <c r="C48" s="27">
        <f t="shared" si="2"/>
        <v>7300</v>
      </c>
      <c r="D48" s="27">
        <f>SUBTOTAL(9,D49:D49)</f>
        <v>7300</v>
      </c>
    </row>
    <row r="49" spans="1:4" x14ac:dyDescent="0.25">
      <c r="A49" s="28" t="s">
        <v>55</v>
      </c>
      <c r="B49" s="29">
        <v>0</v>
      </c>
      <c r="C49" s="29">
        <f t="shared" si="2"/>
        <v>7300</v>
      </c>
      <c r="D49" s="29">
        <v>7300</v>
      </c>
    </row>
    <row r="50" spans="1:4" ht="20.100000000000001" customHeight="1" x14ac:dyDescent="0.25">
      <c r="A50" s="23" t="s">
        <v>35</v>
      </c>
      <c r="B50" s="24">
        <f>IFERROR(SUBTOTAL(9,B40:B49),0)</f>
        <v>2104620</v>
      </c>
      <c r="C50" s="25">
        <f t="shared" si="2"/>
        <v>623341</v>
      </c>
      <c r="D50" s="24">
        <f>IFERROR(SUBTOTAL(9,D40:D49),0)</f>
        <v>2727961</v>
      </c>
    </row>
    <row r="51" spans="1:4" x14ac:dyDescent="0.25">
      <c r="A51" s="11"/>
      <c r="B51" s="11"/>
      <c r="C51" s="11"/>
      <c r="D51" s="11"/>
    </row>
    <row r="52" spans="1:4" x14ac:dyDescent="0.25">
      <c r="A52" s="11"/>
      <c r="B52" s="11"/>
      <c r="C52" s="11"/>
      <c r="D52" s="11"/>
    </row>
    <row r="53" spans="1:4" ht="39.200000000000003" customHeight="1" x14ac:dyDescent="0.25">
      <c r="A53" s="30" t="s">
        <v>26</v>
      </c>
      <c r="B53" s="10" t="s">
        <v>27</v>
      </c>
      <c r="C53" s="10" t="s">
        <v>6</v>
      </c>
      <c r="D53" s="10" t="s">
        <v>5</v>
      </c>
    </row>
    <row r="54" spans="1:4" s="11" customFormat="1" ht="15.95" customHeight="1" x14ac:dyDescent="0.25">
      <c r="A54" s="12" t="s">
        <v>8</v>
      </c>
      <c r="B54" s="12">
        <f>COLUMN()</f>
        <v>2</v>
      </c>
      <c r="C54" s="12" t="str">
        <f>_xlfn.CONCAT(TEXT(COLUMN(),"@")," (",TEXT(D54,"@")," - ",TEXT(B54,"@"),")")</f>
        <v>3 (4 - 2)</v>
      </c>
      <c r="D54" s="12">
        <f>COLUMN()</f>
        <v>4</v>
      </c>
    </row>
    <row r="55" spans="1:4" ht="20.100000000000001" customHeight="1" x14ac:dyDescent="0.25">
      <c r="A55" s="23" t="s">
        <v>36</v>
      </c>
      <c r="B55" s="24">
        <f>IFERROR(SUBTOTAL(9,B57:B66),0)</f>
        <v>2074806.46</v>
      </c>
      <c r="C55" s="24">
        <f>D67-B67</f>
        <v>554952</v>
      </c>
      <c r="D55" s="24">
        <f>IFERROR(SUBTOTAL(9,D57:D66),0)</f>
        <v>2629758.46</v>
      </c>
    </row>
    <row r="56" spans="1:4" x14ac:dyDescent="0.25">
      <c r="A56" s="26" t="s">
        <v>45</v>
      </c>
      <c r="B56" s="27">
        <f>SUBTOTAL(9,B57:B57)</f>
        <v>1604620</v>
      </c>
      <c r="C56" s="27">
        <f t="shared" ref="C56:C67" si="3">D56-B56</f>
        <v>0</v>
      </c>
      <c r="D56" s="27">
        <f>SUBTOTAL(9,D57:D57)</f>
        <v>1604620</v>
      </c>
    </row>
    <row r="57" spans="1:4" x14ac:dyDescent="0.25">
      <c r="A57" s="28" t="s">
        <v>46</v>
      </c>
      <c r="B57" s="29">
        <v>1604620</v>
      </c>
      <c r="C57" s="29">
        <f t="shared" si="3"/>
        <v>0</v>
      </c>
      <c r="D57" s="29">
        <v>1604620</v>
      </c>
    </row>
    <row r="58" spans="1:4" x14ac:dyDescent="0.25">
      <c r="A58" s="26" t="s">
        <v>47</v>
      </c>
      <c r="B58" s="27">
        <f>SUBTOTAL(9,B59:B59)</f>
        <v>85000</v>
      </c>
      <c r="C58" s="27">
        <f t="shared" si="3"/>
        <v>-9919</v>
      </c>
      <c r="D58" s="27">
        <f>SUBTOTAL(9,D59:D59)</f>
        <v>75081</v>
      </c>
    </row>
    <row r="59" spans="1:4" x14ac:dyDescent="0.25">
      <c r="A59" s="28" t="s">
        <v>48</v>
      </c>
      <c r="B59" s="29">
        <v>85000</v>
      </c>
      <c r="C59" s="29">
        <f t="shared" si="3"/>
        <v>-9919</v>
      </c>
      <c r="D59" s="29">
        <v>75081</v>
      </c>
    </row>
    <row r="60" spans="1:4" x14ac:dyDescent="0.25">
      <c r="A60" s="26" t="s">
        <v>49</v>
      </c>
      <c r="B60" s="27">
        <f>SUBTOTAL(9,B61:B61)</f>
        <v>361000</v>
      </c>
      <c r="C60" s="27">
        <f t="shared" si="3"/>
        <v>336730</v>
      </c>
      <c r="D60" s="27">
        <f>SUBTOTAL(9,D61:D61)</f>
        <v>697730</v>
      </c>
    </row>
    <row r="61" spans="1:4" x14ac:dyDescent="0.25">
      <c r="A61" s="28" t="s">
        <v>50</v>
      </c>
      <c r="B61" s="29">
        <v>361000</v>
      </c>
      <c r="C61" s="29">
        <f t="shared" si="3"/>
        <v>336730</v>
      </c>
      <c r="D61" s="29">
        <v>697730</v>
      </c>
    </row>
    <row r="62" spans="1:4" x14ac:dyDescent="0.25">
      <c r="A62" s="26" t="s">
        <v>51</v>
      </c>
      <c r="B62" s="27">
        <f>SUBTOTAL(9,B63:B64)</f>
        <v>24186.46</v>
      </c>
      <c r="C62" s="27">
        <f t="shared" si="3"/>
        <v>220841</v>
      </c>
      <c r="D62" s="27">
        <f>SUBTOTAL(9,D63:D64)</f>
        <v>245027.46</v>
      </c>
    </row>
    <row r="63" spans="1:4" x14ac:dyDescent="0.25">
      <c r="A63" s="28" t="s">
        <v>52</v>
      </c>
      <c r="B63" s="29">
        <v>0</v>
      </c>
      <c r="C63" s="29">
        <f t="shared" si="3"/>
        <v>7166</v>
      </c>
      <c r="D63" s="29">
        <v>7166</v>
      </c>
    </row>
    <row r="64" spans="1:4" x14ac:dyDescent="0.25">
      <c r="A64" s="28" t="s">
        <v>53</v>
      </c>
      <c r="B64" s="29">
        <v>24186.46</v>
      </c>
      <c r="C64" s="29">
        <f t="shared" si="3"/>
        <v>213675</v>
      </c>
      <c r="D64" s="29">
        <v>237861.46</v>
      </c>
    </row>
    <row r="65" spans="1:4" x14ac:dyDescent="0.25">
      <c r="A65" s="26" t="s">
        <v>54</v>
      </c>
      <c r="B65" s="27">
        <f>SUBTOTAL(9,B66:B66)</f>
        <v>0</v>
      </c>
      <c r="C65" s="27">
        <f t="shared" si="3"/>
        <v>7300</v>
      </c>
      <c r="D65" s="27">
        <f>SUBTOTAL(9,D66:D66)</f>
        <v>7300</v>
      </c>
    </row>
    <row r="66" spans="1:4" x14ac:dyDescent="0.25">
      <c r="A66" s="28" t="s">
        <v>55</v>
      </c>
      <c r="B66" s="29">
        <v>0</v>
      </c>
      <c r="C66" s="29">
        <f t="shared" si="3"/>
        <v>7300</v>
      </c>
      <c r="D66" s="29">
        <v>7300</v>
      </c>
    </row>
    <row r="67" spans="1:4" ht="20.100000000000001" customHeight="1" x14ac:dyDescent="0.25">
      <c r="A67" s="23" t="s">
        <v>35</v>
      </c>
      <c r="B67" s="24">
        <f>IFERROR(SUBTOTAL(9,B57:B66),0)</f>
        <v>2074806.46</v>
      </c>
      <c r="C67" s="25">
        <f t="shared" si="3"/>
        <v>554952</v>
      </c>
      <c r="D67" s="24">
        <f>IFERROR(SUBTOTAL(9,D57:D66),0)</f>
        <v>2629758.46</v>
      </c>
    </row>
    <row r="68" spans="1:4" x14ac:dyDescent="0.25">
      <c r="C68" s="11"/>
    </row>
    <row r="69" spans="1:4" x14ac:dyDescent="0.25">
      <c r="B69" s="21"/>
    </row>
    <row r="74" spans="1:4" s="22" customFormat="1" ht="24.95" customHeight="1" x14ac:dyDescent="0.3">
      <c r="A74" s="89" t="s">
        <v>56</v>
      </c>
      <c r="B74" s="89"/>
      <c r="C74" s="89"/>
      <c r="D74" s="89"/>
    </row>
    <row r="75" spans="1:4" ht="39.200000000000003" customHeight="1" x14ac:dyDescent="0.25">
      <c r="A75" s="10" t="s">
        <v>26</v>
      </c>
      <c r="B75" s="10" t="s">
        <v>27</v>
      </c>
      <c r="C75" s="10" t="s">
        <v>6</v>
      </c>
      <c r="D75" s="10" t="s">
        <v>5</v>
      </c>
    </row>
    <row r="76" spans="1:4" s="11" customFormat="1" ht="15.95" customHeight="1" x14ac:dyDescent="0.25">
      <c r="A76" s="12" t="s">
        <v>8</v>
      </c>
      <c r="B76" s="12">
        <f>COLUMN()</f>
        <v>2</v>
      </c>
      <c r="C76" s="12" t="str">
        <f>_xlfn.CONCAT(TEXT(COLUMN(),"@")," (",TEXT(D76,"@")," - ",TEXT(B76,"@"),")")</f>
        <v>3 (4 - 2)</v>
      </c>
      <c r="D76" s="12">
        <f>COLUMN()</f>
        <v>4</v>
      </c>
    </row>
    <row r="77" spans="1:4" ht="20.100000000000001" customHeight="1" x14ac:dyDescent="0.25">
      <c r="A77" s="23" t="s">
        <v>36</v>
      </c>
      <c r="B77" s="24">
        <f>IFERROR(SUBTOTAL(9,B79:B79),0)</f>
        <v>2074806.46</v>
      </c>
      <c r="C77" s="25">
        <f>D77-B77</f>
        <v>554952</v>
      </c>
      <c r="D77" s="24">
        <f>IFERROR(SUBTOTAL(9,D79:D79),0)</f>
        <v>2629758.46</v>
      </c>
    </row>
    <row r="78" spans="1:4" x14ac:dyDescent="0.25">
      <c r="A78" s="26" t="s">
        <v>57</v>
      </c>
      <c r="B78" s="27">
        <f>SUBTOTAL(9,B79:B79)</f>
        <v>2074806.46</v>
      </c>
      <c r="C78" s="27">
        <f>D78-B78</f>
        <v>554952</v>
      </c>
      <c r="D78" s="27">
        <f>SUBTOTAL(9,D79:D79)</f>
        <v>2629758.46</v>
      </c>
    </row>
    <row r="79" spans="1:4" x14ac:dyDescent="0.25">
      <c r="A79" s="28" t="s">
        <v>58</v>
      </c>
      <c r="B79" s="29">
        <v>2074806.46</v>
      </c>
      <c r="C79" s="29">
        <f>D79-B79</f>
        <v>554952</v>
      </c>
      <c r="D79" s="29">
        <v>2629758.46</v>
      </c>
    </row>
    <row r="80" spans="1:4" ht="20.100000000000001" customHeight="1" x14ac:dyDescent="0.25">
      <c r="A80" s="23" t="s">
        <v>35</v>
      </c>
      <c r="B80" s="24">
        <f>IFERROR(SUBTOTAL(9,B79:B79),0)</f>
        <v>2074806.46</v>
      </c>
      <c r="C80" s="25">
        <f>D80-B80</f>
        <v>554952</v>
      </c>
      <c r="D80" s="24">
        <f>IFERROR(SUBTOTAL(9,D79:D79),0)</f>
        <v>2629758.46</v>
      </c>
    </row>
    <row r="81" spans="1:4" x14ac:dyDescent="0.25">
      <c r="A81" s="11"/>
      <c r="B81" s="11"/>
      <c r="C81" s="11"/>
      <c r="D81" s="11"/>
    </row>
    <row r="82" spans="1:4" x14ac:dyDescent="0.25">
      <c r="A82" s="11"/>
      <c r="B82" s="11"/>
      <c r="C82" s="11"/>
      <c r="D82" s="11"/>
    </row>
    <row r="83" spans="1:4" x14ac:dyDescent="0.25">
      <c r="B83" s="21"/>
    </row>
  </sheetData>
  <mergeCells count="5">
    <mergeCell ref="A3:D3"/>
    <mergeCell ref="A1:D1"/>
    <mergeCell ref="A2:D2"/>
    <mergeCell ref="A35:D35"/>
    <mergeCell ref="A74:D74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workbookViewId="0">
      <pane ySplit="5" topLeftCell="A6" activePane="bottomLeft" state="frozen"/>
      <selection pane="bottomLeft" activeCell="A14" sqref="A14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89" t="s">
        <v>2</v>
      </c>
      <c r="B1" s="89"/>
      <c r="C1" s="89"/>
      <c r="D1" s="89"/>
    </row>
    <row r="2" spans="1:4" s="6" customFormat="1" ht="30" customHeight="1" x14ac:dyDescent="0.25">
      <c r="A2" s="89" t="s">
        <v>59</v>
      </c>
      <c r="B2" s="89"/>
      <c r="C2" s="89"/>
      <c r="D2" s="89"/>
    </row>
    <row r="3" spans="1:4" s="22" customFormat="1" ht="24.95" customHeight="1" x14ac:dyDescent="0.3">
      <c r="A3" s="89" t="s">
        <v>60</v>
      </c>
      <c r="B3" s="89"/>
      <c r="C3" s="89"/>
      <c r="D3" s="89"/>
    </row>
    <row r="4" spans="1:4" ht="39.200000000000003" customHeight="1" x14ac:dyDescent="0.25">
      <c r="A4" s="10" t="s">
        <v>26</v>
      </c>
      <c r="B4" s="10" t="s">
        <v>27</v>
      </c>
      <c r="C4" s="10" t="s">
        <v>6</v>
      </c>
      <c r="D4" s="10" t="s">
        <v>5</v>
      </c>
    </row>
    <row r="5" spans="1:4" s="11" customFormat="1" ht="15.95" customHeight="1" x14ac:dyDescent="0.25">
      <c r="A5" s="12" t="s">
        <v>8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61</v>
      </c>
      <c r="B6" s="24">
        <f>IFERROR(SUBTOTAL(9,#REF!),0)</f>
        <v>0</v>
      </c>
      <c r="C6" s="25">
        <f>D6-B6</f>
        <v>0</v>
      </c>
      <c r="D6" s="24">
        <f>IFERROR(SUBTOTAL(9,#REF!),0)</f>
        <v>0</v>
      </c>
    </row>
    <row r="7" spans="1:4" ht="20.100000000000001" customHeight="1" x14ac:dyDescent="0.25">
      <c r="A7" s="23" t="s">
        <v>35</v>
      </c>
      <c r="B7" s="24">
        <f>IFERROR(SUBTOTAL(9,#REF!),0)</f>
        <v>0</v>
      </c>
      <c r="C7" s="25">
        <f>D7-B7</f>
        <v>0</v>
      </c>
      <c r="D7" s="24">
        <f>IFERROR(SUBTOTAL(9,#REF!),0)</f>
        <v>0</v>
      </c>
    </row>
    <row r="8" spans="1:4" x14ac:dyDescent="0.25">
      <c r="A8" s="11"/>
      <c r="B8" s="11"/>
      <c r="C8" s="11"/>
      <c r="D8" s="11"/>
    </row>
    <row r="9" spans="1:4" x14ac:dyDescent="0.25">
      <c r="A9" s="11"/>
      <c r="B9" s="11"/>
      <c r="C9" s="11"/>
      <c r="D9" s="11"/>
    </row>
    <row r="10" spans="1:4" ht="39.200000000000003" customHeight="1" x14ac:dyDescent="0.25">
      <c r="A10" s="30" t="s">
        <v>26</v>
      </c>
      <c r="B10" s="10" t="s">
        <v>27</v>
      </c>
      <c r="C10" s="10" t="s">
        <v>6</v>
      </c>
      <c r="D10" s="10" t="s">
        <v>5</v>
      </c>
    </row>
    <row r="11" spans="1:4" s="11" customFormat="1" ht="15.95" customHeight="1" x14ac:dyDescent="0.25">
      <c r="A11" s="12" t="s">
        <v>8</v>
      </c>
      <c r="B11" s="12">
        <f>COLUMN()</f>
        <v>2</v>
      </c>
      <c r="C11" s="12" t="str">
        <f>_xlfn.CONCAT(TEXT(COLUMN(),"@")," (",TEXT(D11,"@")," - ",TEXT(B11,"@"),")")</f>
        <v>3 (4 - 2)</v>
      </c>
      <c r="D11" s="12">
        <f>COLUMN()</f>
        <v>4</v>
      </c>
    </row>
    <row r="12" spans="1:4" ht="20.100000000000001" customHeight="1" x14ac:dyDescent="0.25">
      <c r="A12" s="23" t="s">
        <v>62</v>
      </c>
      <c r="B12" s="24">
        <f>IFERROR(SUBTOTAL(9,#REF!),0)</f>
        <v>0</v>
      </c>
      <c r="C12" s="24">
        <f>D13-B13</f>
        <v>0</v>
      </c>
      <c r="D12" s="24">
        <f>IFERROR(SUBTOTAL(9,#REF!),0)</f>
        <v>0</v>
      </c>
    </row>
    <row r="13" spans="1:4" ht="20.100000000000001" customHeight="1" x14ac:dyDescent="0.25">
      <c r="A13" s="23" t="s">
        <v>35</v>
      </c>
      <c r="B13" s="24">
        <f>IFERROR(SUBTOTAL(9,#REF!),0)</f>
        <v>0</v>
      </c>
      <c r="C13" s="25">
        <f>D13-B13</f>
        <v>0</v>
      </c>
      <c r="D13" s="24">
        <f>IFERROR(SUBTOTAL(9,#REF!),0)</f>
        <v>0</v>
      </c>
    </row>
    <row r="14" spans="1:4" x14ac:dyDescent="0.25">
      <c r="C14" s="11"/>
    </row>
    <row r="15" spans="1:4" x14ac:dyDescent="0.25">
      <c r="B15" s="21"/>
    </row>
    <row r="20" spans="1:4" s="22" customFormat="1" ht="24.95" customHeight="1" x14ac:dyDescent="0.3">
      <c r="A20" s="89" t="s">
        <v>63</v>
      </c>
      <c r="B20" s="89"/>
      <c r="C20" s="89"/>
      <c r="D20" s="89"/>
    </row>
    <row r="21" spans="1:4" ht="39.200000000000003" customHeight="1" x14ac:dyDescent="0.25">
      <c r="A21" s="10" t="s">
        <v>26</v>
      </c>
      <c r="B21" s="10" t="s">
        <v>5</v>
      </c>
      <c r="C21" s="10" t="s">
        <v>6</v>
      </c>
      <c r="D21" s="10" t="s">
        <v>7</v>
      </c>
    </row>
    <row r="22" spans="1:4" s="11" customFormat="1" ht="15.95" customHeight="1" x14ac:dyDescent="0.25">
      <c r="A22" s="12" t="s">
        <v>8</v>
      </c>
      <c r="B22" s="12">
        <f>COLUMN()</f>
        <v>2</v>
      </c>
      <c r="C22" s="12" t="str">
        <f>_xlfn.CONCAT(TEXT(COLUMN(),"@")," (",TEXT(D22,"@")," - ",TEXT(B22,"@"),")")</f>
        <v>3 (4 - 2)</v>
      </c>
      <c r="D22" s="12">
        <f>COLUMN()</f>
        <v>4</v>
      </c>
    </row>
    <row r="23" spans="1:4" ht="20.100000000000001" customHeight="1" x14ac:dyDescent="0.25">
      <c r="A23" s="23" t="s">
        <v>61</v>
      </c>
      <c r="B23" s="24">
        <f>IFERROR(SUBTOTAL(9,#REF!),0)</f>
        <v>0</v>
      </c>
      <c r="C23" s="25">
        <f>D23-B23</f>
        <v>0</v>
      </c>
      <c r="D23" s="24">
        <f>IFERROR(SUBTOTAL(9,#REF!),0)</f>
        <v>0</v>
      </c>
    </row>
    <row r="24" spans="1:4" ht="20.100000000000001" customHeight="1" x14ac:dyDescent="0.25">
      <c r="A24" s="23" t="s">
        <v>35</v>
      </c>
      <c r="B24" s="24">
        <f>IFERROR(SUBTOTAL(9,#REF!),0)</f>
        <v>0</v>
      </c>
      <c r="C24" s="25">
        <f>D24-B24</f>
        <v>0</v>
      </c>
      <c r="D24" s="24">
        <f>IFERROR(SUBTOTAL(9,#REF!),0)</f>
        <v>0</v>
      </c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ht="39.200000000000003" customHeight="1" x14ac:dyDescent="0.25">
      <c r="A27" s="30" t="s">
        <v>26</v>
      </c>
      <c r="B27" s="10" t="s">
        <v>27</v>
      </c>
      <c r="C27" s="10" t="s">
        <v>6</v>
      </c>
      <c r="D27" s="10" t="s">
        <v>5</v>
      </c>
    </row>
    <row r="28" spans="1:4" s="11" customFormat="1" ht="15.95" customHeight="1" x14ac:dyDescent="0.25">
      <c r="A28" s="12" t="s">
        <v>8</v>
      </c>
      <c r="B28" s="12">
        <f>COLUMN()</f>
        <v>2</v>
      </c>
      <c r="C28" s="12" t="str">
        <f>_xlfn.CONCAT(TEXT(COLUMN(),"@")," (",TEXT(D28,"@")," - ",TEXT(B28,"@"),")")</f>
        <v>3 (4 - 2)</v>
      </c>
      <c r="D28" s="12">
        <f>COLUMN()</f>
        <v>4</v>
      </c>
    </row>
    <row r="29" spans="1:4" ht="20.100000000000001" customHeight="1" x14ac:dyDescent="0.25">
      <c r="A29" s="23" t="s">
        <v>62</v>
      </c>
      <c r="B29" s="24">
        <f>IFERROR(SUBTOTAL(9,#REF!),0)</f>
        <v>0</v>
      </c>
      <c r="C29" s="24">
        <f>D30-B30</f>
        <v>0</v>
      </c>
      <c r="D29" s="24">
        <f>IFERROR(SUBTOTAL(9,#REF!),0)</f>
        <v>0</v>
      </c>
    </row>
    <row r="30" spans="1:4" ht="20.100000000000001" customHeight="1" x14ac:dyDescent="0.25">
      <c r="A30" s="23" t="s">
        <v>35</v>
      </c>
      <c r="B30" s="24">
        <f>IFERROR(SUBTOTAL(9,#REF!),0)</f>
        <v>0</v>
      </c>
      <c r="C30" s="25">
        <f>D30-B30</f>
        <v>0</v>
      </c>
      <c r="D30" s="24">
        <f>IFERROR(SUBTOTAL(9,#REF!),0)</f>
        <v>0</v>
      </c>
    </row>
    <row r="31" spans="1:4" x14ac:dyDescent="0.25">
      <c r="C31" s="11"/>
    </row>
    <row r="32" spans="1:4" x14ac:dyDescent="0.25">
      <c r="B32" s="21"/>
    </row>
  </sheetData>
  <mergeCells count="4">
    <mergeCell ref="A3:D3"/>
    <mergeCell ref="A2:D2"/>
    <mergeCell ref="A1:D1"/>
    <mergeCell ref="A20:D20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2"/>
  <sheetViews>
    <sheetView zoomScaleNormal="100" workbookViewId="0">
      <pane ySplit="4" topLeftCell="A77" activePane="bottomLeft" state="frozen"/>
      <selection pane="bottomLeft" activeCell="I15" sqref="I1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22" customFormat="1" ht="24.95" customHeight="1" x14ac:dyDescent="0.3">
      <c r="A1" s="89" t="s">
        <v>64</v>
      </c>
      <c r="B1" s="89"/>
      <c r="C1" s="89"/>
      <c r="D1" s="89"/>
    </row>
    <row r="2" spans="1:4" s="7" customFormat="1" ht="24.95" customHeight="1" x14ac:dyDescent="0.25">
      <c r="A2" s="8" t="s">
        <v>65</v>
      </c>
      <c r="B2" s="9"/>
      <c r="C2" s="9"/>
      <c r="D2" s="9"/>
    </row>
    <row r="3" spans="1:4" ht="39.200000000000003" customHeight="1" x14ac:dyDescent="0.25">
      <c r="A3" s="10" t="s">
        <v>26</v>
      </c>
      <c r="B3" s="10" t="s">
        <v>27</v>
      </c>
      <c r="C3" s="10" t="s">
        <v>6</v>
      </c>
      <c r="D3" s="10" t="s">
        <v>5</v>
      </c>
    </row>
    <row r="4" spans="1:4" s="11" customFormat="1" ht="15.95" customHeight="1" x14ac:dyDescent="0.25">
      <c r="A4" s="12" t="s">
        <v>8</v>
      </c>
      <c r="B4" s="12">
        <f>COLUMN()</f>
        <v>2</v>
      </c>
      <c r="C4" s="12" t="str">
        <f>_xlfn.CONCAT(TEXT(COLUMN(),"@")," (",TEXT(D4,"@")," - ",TEXT(B4,"@"),")")</f>
        <v>3 (4 - 2)</v>
      </c>
      <c r="D4" s="12">
        <f>COLUMN()</f>
        <v>4</v>
      </c>
    </row>
    <row r="5" spans="1:4" ht="20.100000000000001" customHeight="1" x14ac:dyDescent="0.25">
      <c r="A5" s="23" t="s">
        <v>66</v>
      </c>
      <c r="B5" s="24">
        <f>IFERROR(SUBTOTAL(9,B7:B7),0)</f>
        <v>2104620</v>
      </c>
      <c r="C5" s="25">
        <f>D5-B5</f>
        <v>623341</v>
      </c>
      <c r="D5" s="24">
        <f>IFERROR(SUBTOTAL(9,D7:D7),0)</f>
        <v>2727961</v>
      </c>
    </row>
    <row r="6" spans="1:4" x14ac:dyDescent="0.25">
      <c r="A6" s="26" t="s">
        <v>57</v>
      </c>
      <c r="B6" s="27">
        <f>SUBTOTAL(9,B7:B7)</f>
        <v>2104620</v>
      </c>
      <c r="C6" s="27">
        <f>D6-B6</f>
        <v>623341</v>
      </c>
      <c r="D6" s="27">
        <f>SUBTOTAL(9,D7:D7)</f>
        <v>2727961</v>
      </c>
    </row>
    <row r="7" spans="1:4" x14ac:dyDescent="0.25">
      <c r="A7" s="28" t="s">
        <v>58</v>
      </c>
      <c r="B7" s="29">
        <v>2104620</v>
      </c>
      <c r="C7" s="29">
        <f>D7-B7</f>
        <v>623341</v>
      </c>
      <c r="D7" s="29">
        <v>2727961</v>
      </c>
    </row>
    <row r="8" spans="1:4" ht="20.100000000000001" customHeight="1" x14ac:dyDescent="0.25">
      <c r="A8" s="23" t="s">
        <v>35</v>
      </c>
      <c r="B8" s="24">
        <f>IFERROR(SUBTOTAL(9,B7:B7),0)</f>
        <v>2104620</v>
      </c>
      <c r="C8" s="25">
        <f>D8-B8</f>
        <v>623341</v>
      </c>
      <c r="D8" s="24">
        <f>IFERROR(SUBTOTAL(9,D7:D7),0)</f>
        <v>2727961</v>
      </c>
    </row>
    <row r="9" spans="1:4" x14ac:dyDescent="0.25">
      <c r="A9" s="11"/>
      <c r="B9" s="11"/>
      <c r="C9" s="11"/>
      <c r="D9" s="11"/>
    </row>
    <row r="10" spans="1:4" x14ac:dyDescent="0.25">
      <c r="A10" s="11"/>
      <c r="B10" s="11"/>
      <c r="C10" s="11"/>
      <c r="D10" s="11"/>
    </row>
    <row r="11" spans="1:4" s="7" customFormat="1" ht="24.95" customHeight="1" x14ac:dyDescent="0.25">
      <c r="A11" s="8" t="s">
        <v>67</v>
      </c>
      <c r="B11" s="9"/>
      <c r="C11" s="9"/>
      <c r="D11" s="9"/>
    </row>
    <row r="12" spans="1:4" ht="39.200000000000003" customHeight="1" x14ac:dyDescent="0.25">
      <c r="A12" s="30" t="s">
        <v>26</v>
      </c>
      <c r="B12" s="10" t="s">
        <v>27</v>
      </c>
      <c r="C12" s="10" t="s">
        <v>6</v>
      </c>
      <c r="D12" s="10" t="s">
        <v>5</v>
      </c>
    </row>
    <row r="13" spans="1:4" s="11" customFormat="1" ht="15.95" customHeight="1" x14ac:dyDescent="0.25">
      <c r="A13" s="12" t="s">
        <v>8</v>
      </c>
      <c r="B13" s="12">
        <f>COLUMN()</f>
        <v>2</v>
      </c>
      <c r="C13" s="12" t="str">
        <f>_xlfn.CONCAT(TEXT(COLUMN(),"@")," (",TEXT(D13,"@")," - ",TEXT(B13,"@"),")")</f>
        <v>3 (4 - 2)</v>
      </c>
      <c r="D13" s="12">
        <f>COLUMN()</f>
        <v>4</v>
      </c>
    </row>
    <row r="14" spans="1:4" ht="20.100000000000001" customHeight="1" x14ac:dyDescent="0.25">
      <c r="A14" s="23" t="s">
        <v>68</v>
      </c>
      <c r="B14" s="24">
        <f>IFERROR(SUBTOTAL(9,B16:B16),0)</f>
        <v>2074806.46</v>
      </c>
      <c r="C14" s="24">
        <f>D17-B17</f>
        <v>554952</v>
      </c>
      <c r="D14" s="24">
        <f>IFERROR(SUBTOTAL(9,D16:D16),0)</f>
        <v>2629758.46</v>
      </c>
    </row>
    <row r="15" spans="1:4" x14ac:dyDescent="0.25">
      <c r="A15" s="26" t="s">
        <v>57</v>
      </c>
      <c r="B15" s="27">
        <f>SUBTOTAL(9,B16:B16)</f>
        <v>2074806.46</v>
      </c>
      <c r="C15" s="27">
        <f>D15-B15</f>
        <v>554952</v>
      </c>
      <c r="D15" s="27">
        <f>SUBTOTAL(9,D16:D16)</f>
        <v>2629758.46</v>
      </c>
    </row>
    <row r="16" spans="1:4" x14ac:dyDescent="0.25">
      <c r="A16" s="28" t="s">
        <v>58</v>
      </c>
      <c r="B16" s="29">
        <v>2074806.46</v>
      </c>
      <c r="C16" s="29">
        <f>D16-B16</f>
        <v>554952</v>
      </c>
      <c r="D16" s="29">
        <v>2629758.46</v>
      </c>
    </row>
    <row r="17" spans="1:4" ht="20.100000000000001" customHeight="1" x14ac:dyDescent="0.25">
      <c r="A17" s="23" t="s">
        <v>35</v>
      </c>
      <c r="B17" s="24">
        <f>IFERROR(SUBTOTAL(9,B16:B16),0)</f>
        <v>2074806.46</v>
      </c>
      <c r="C17" s="25">
        <f>D17-B17</f>
        <v>554952</v>
      </c>
      <c r="D17" s="24">
        <f>IFERROR(SUBTOTAL(9,D16:D16),0)</f>
        <v>2629758.46</v>
      </c>
    </row>
    <row r="18" spans="1:4" x14ac:dyDescent="0.25">
      <c r="C18" s="11"/>
    </row>
    <row r="19" spans="1:4" x14ac:dyDescent="0.25">
      <c r="B19" s="21"/>
    </row>
    <row r="24" spans="1:4" s="6" customFormat="1" ht="30" customHeight="1" x14ac:dyDescent="0.25">
      <c r="A24" s="89" t="s">
        <v>69</v>
      </c>
      <c r="B24" s="89"/>
      <c r="C24" s="89"/>
      <c r="D24" s="89"/>
    </row>
    <row r="25" spans="1:4" ht="39.200000000000003" customHeight="1" x14ac:dyDescent="0.25">
      <c r="A25" s="10" t="s">
        <v>26</v>
      </c>
      <c r="B25" s="10" t="s">
        <v>27</v>
      </c>
      <c r="C25" s="10" t="s">
        <v>6</v>
      </c>
      <c r="D25" s="10" t="s">
        <v>5</v>
      </c>
    </row>
    <row r="26" spans="1:4" s="11" customFormat="1" ht="15.95" customHeight="1" x14ac:dyDescent="0.25">
      <c r="A26" s="12" t="s">
        <v>8</v>
      </c>
      <c r="B26" s="12">
        <f>COLUMN()</f>
        <v>2</v>
      </c>
      <c r="C26" s="12" t="str">
        <f>_xlfn.CONCAT(TEXT(COLUMN(),"@")," (",TEXT(D26,"@")," - ",TEXT(B26,"@"),")")</f>
        <v>3 (4 - 2)</v>
      </c>
      <c r="D26" s="12">
        <f>COLUMN()</f>
        <v>4</v>
      </c>
    </row>
    <row r="27" spans="1:4" x14ac:dyDescent="0.25">
      <c r="A27" s="26" t="s">
        <v>57</v>
      </c>
      <c r="B27" s="27">
        <f>SUBTOTAL(9,B41:B78)</f>
        <v>2074806.46</v>
      </c>
      <c r="C27" s="27">
        <f>D27-B27</f>
        <v>554952</v>
      </c>
      <c r="D27" s="27">
        <f>SUBTOTAL(9,D41:D78)</f>
        <v>2629758.46</v>
      </c>
    </row>
    <row r="28" spans="1:4" x14ac:dyDescent="0.25">
      <c r="A28" s="31" t="s">
        <v>58</v>
      </c>
      <c r="B28" s="32">
        <f>SUBTOTAL(9,B41:B78)</f>
        <v>2074806.46</v>
      </c>
      <c r="C28" s="32">
        <f>D28-B28</f>
        <v>554952</v>
      </c>
      <c r="D28" s="32">
        <f>SUBTOTAL(9,D41:D78)</f>
        <v>2629758.46</v>
      </c>
    </row>
    <row r="29" spans="1:4" x14ac:dyDescent="0.25">
      <c r="A29" s="33" t="s">
        <v>70</v>
      </c>
      <c r="B29" s="34"/>
      <c r="C29" s="34"/>
      <c r="D29" s="34"/>
    </row>
    <row r="30" spans="1:4" x14ac:dyDescent="0.25">
      <c r="A30" s="35" t="s">
        <v>71</v>
      </c>
      <c r="B30" s="36" t="s">
        <v>72</v>
      </c>
      <c r="C30" s="37">
        <f t="shared" ref="C30:C61" si="0">D30-B30</f>
        <v>0</v>
      </c>
      <c r="D30" s="38" t="s">
        <v>72</v>
      </c>
    </row>
    <row r="31" spans="1:4" x14ac:dyDescent="0.25">
      <c r="A31" s="35" t="s">
        <v>73</v>
      </c>
      <c r="B31" s="36" t="s">
        <v>74</v>
      </c>
      <c r="C31" s="37">
        <f t="shared" si="0"/>
        <v>-9919</v>
      </c>
      <c r="D31" s="38" t="s">
        <v>75</v>
      </c>
    </row>
    <row r="32" spans="1:4" x14ac:dyDescent="0.25">
      <c r="A32" s="35" t="s">
        <v>76</v>
      </c>
      <c r="B32" s="36" t="s">
        <v>77</v>
      </c>
      <c r="C32" s="37">
        <f t="shared" si="0"/>
        <v>336730</v>
      </c>
      <c r="D32" s="38" t="s">
        <v>78</v>
      </c>
    </row>
    <row r="33" spans="1:4" x14ac:dyDescent="0.25">
      <c r="A33" s="35" t="s">
        <v>79</v>
      </c>
      <c r="B33" s="36" t="s">
        <v>80</v>
      </c>
      <c r="C33" s="37">
        <f t="shared" si="0"/>
        <v>7166</v>
      </c>
      <c r="D33" s="38" t="s">
        <v>81</v>
      </c>
    </row>
    <row r="34" spans="1:4" x14ac:dyDescent="0.25">
      <c r="A34" s="35" t="s">
        <v>82</v>
      </c>
      <c r="B34" s="36" t="s">
        <v>83</v>
      </c>
      <c r="C34" s="37">
        <f t="shared" si="0"/>
        <v>213675</v>
      </c>
      <c r="D34" s="38" t="s">
        <v>84</v>
      </c>
    </row>
    <row r="35" spans="1:4" x14ac:dyDescent="0.25">
      <c r="A35" s="35" t="s">
        <v>85</v>
      </c>
      <c r="B35" s="36" t="s">
        <v>80</v>
      </c>
      <c r="C35" s="37">
        <f t="shared" si="0"/>
        <v>7300</v>
      </c>
      <c r="D35" s="38" t="s">
        <v>86</v>
      </c>
    </row>
    <row r="36" spans="1:4" x14ac:dyDescent="0.25">
      <c r="A36" s="39" t="s">
        <v>87</v>
      </c>
      <c r="B36" s="40">
        <f>SUBTOTAL(9,B41:B78)</f>
        <v>2074806.46</v>
      </c>
      <c r="C36" s="40">
        <f t="shared" si="0"/>
        <v>554952</v>
      </c>
      <c r="D36" s="40">
        <f>SUBTOTAL(9,D41:D78)</f>
        <v>2629758.46</v>
      </c>
    </row>
    <row r="37" spans="1:4" x14ac:dyDescent="0.25">
      <c r="A37" s="41" t="s">
        <v>88</v>
      </c>
      <c r="B37" s="42">
        <f>SUBTOTAL(9,B41:B78)</f>
        <v>2074806.46</v>
      </c>
      <c r="C37" s="42">
        <f t="shared" si="0"/>
        <v>554952</v>
      </c>
      <c r="D37" s="42">
        <f>SUBTOTAL(9,D41:D78)</f>
        <v>2629758.46</v>
      </c>
    </row>
    <row r="38" spans="1:4" x14ac:dyDescent="0.25">
      <c r="A38" s="43" t="s">
        <v>89</v>
      </c>
      <c r="B38" s="44">
        <f>SUBTOTAL(9,B41:B43)</f>
        <v>980609</v>
      </c>
      <c r="C38" s="44">
        <f t="shared" si="0"/>
        <v>0</v>
      </c>
      <c r="D38" s="44">
        <f>SUBTOTAL(9,D41:D43)</f>
        <v>980609</v>
      </c>
    </row>
    <row r="39" spans="1:4" x14ac:dyDescent="0.25">
      <c r="A39" s="45" t="s">
        <v>90</v>
      </c>
      <c r="B39" s="46">
        <f>SUBTOTAL(9,B41:B43)</f>
        <v>980609</v>
      </c>
      <c r="C39" s="46">
        <f t="shared" si="0"/>
        <v>0</v>
      </c>
      <c r="D39" s="46">
        <f>SUBTOTAL(9,D41:D43)</f>
        <v>980609</v>
      </c>
    </row>
    <row r="40" spans="1:4" x14ac:dyDescent="0.25">
      <c r="A40" s="47" t="s">
        <v>91</v>
      </c>
      <c r="B40" s="48">
        <f>SUBTOTAL(9,B41:B43)</f>
        <v>980609</v>
      </c>
      <c r="C40" s="48">
        <f t="shared" si="0"/>
        <v>0</v>
      </c>
      <c r="D40" s="48">
        <f>SUBTOTAL(9,D41:D43)</f>
        <v>980609</v>
      </c>
    </row>
    <row r="41" spans="1:4" x14ac:dyDescent="0.25">
      <c r="A41" s="28" t="s">
        <v>92</v>
      </c>
      <c r="B41" s="29">
        <v>826366</v>
      </c>
      <c r="C41" s="29">
        <f t="shared" si="0"/>
        <v>0</v>
      </c>
      <c r="D41" s="29">
        <v>826366</v>
      </c>
    </row>
    <row r="42" spans="1:4" x14ac:dyDescent="0.25">
      <c r="A42" s="28" t="s">
        <v>93</v>
      </c>
      <c r="B42" s="29">
        <v>153243</v>
      </c>
      <c r="C42" s="29">
        <f t="shared" si="0"/>
        <v>187.86000000001513</v>
      </c>
      <c r="D42" s="29">
        <v>153430.86000000002</v>
      </c>
    </row>
    <row r="43" spans="1:4" x14ac:dyDescent="0.25">
      <c r="A43" s="28" t="s">
        <v>94</v>
      </c>
      <c r="B43" s="29">
        <v>1000</v>
      </c>
      <c r="C43" s="29">
        <f t="shared" si="0"/>
        <v>-187.86</v>
      </c>
      <c r="D43" s="29">
        <v>812.14</v>
      </c>
    </row>
    <row r="44" spans="1:4" x14ac:dyDescent="0.25">
      <c r="A44" s="43" t="s">
        <v>95</v>
      </c>
      <c r="B44" s="44">
        <f>SUBTOTAL(9,B47:B50)</f>
        <v>624011</v>
      </c>
      <c r="C44" s="44">
        <f t="shared" si="0"/>
        <v>0</v>
      </c>
      <c r="D44" s="44">
        <f>SUBTOTAL(9,D47:D50)</f>
        <v>624011</v>
      </c>
    </row>
    <row r="45" spans="1:4" x14ac:dyDescent="0.25">
      <c r="A45" s="45" t="s">
        <v>90</v>
      </c>
      <c r="B45" s="46">
        <f>SUBTOTAL(9,B47:B50)</f>
        <v>624011</v>
      </c>
      <c r="C45" s="46">
        <f t="shared" si="0"/>
        <v>0</v>
      </c>
      <c r="D45" s="46">
        <f>SUBTOTAL(9,D47:D50)</f>
        <v>624011</v>
      </c>
    </row>
    <row r="46" spans="1:4" x14ac:dyDescent="0.25">
      <c r="A46" s="47" t="s">
        <v>91</v>
      </c>
      <c r="B46" s="48">
        <f>SUBTOTAL(9,B47:B47)</f>
        <v>258143</v>
      </c>
      <c r="C46" s="48">
        <f t="shared" si="0"/>
        <v>-14048</v>
      </c>
      <c r="D46" s="48">
        <f>SUBTOTAL(9,D47:D47)</f>
        <v>244095</v>
      </c>
    </row>
    <row r="47" spans="1:4" x14ac:dyDescent="0.25">
      <c r="A47" s="28" t="s">
        <v>93</v>
      </c>
      <c r="B47" s="29">
        <v>258143</v>
      </c>
      <c r="C47" s="29">
        <f t="shared" si="0"/>
        <v>-14048</v>
      </c>
      <c r="D47" s="29">
        <v>244095</v>
      </c>
    </row>
    <row r="48" spans="1:4" x14ac:dyDescent="0.25">
      <c r="A48" s="47" t="s">
        <v>96</v>
      </c>
      <c r="B48" s="48">
        <f>SUBTOTAL(9,B49:B50)</f>
        <v>365868</v>
      </c>
      <c r="C48" s="48">
        <f t="shared" si="0"/>
        <v>14048</v>
      </c>
      <c r="D48" s="48">
        <f>SUBTOTAL(9,D49:D50)</f>
        <v>379916</v>
      </c>
    </row>
    <row r="49" spans="1:4" x14ac:dyDescent="0.25">
      <c r="A49" s="28" t="s">
        <v>97</v>
      </c>
      <c r="B49" s="29">
        <v>82637</v>
      </c>
      <c r="C49" s="29">
        <f t="shared" si="0"/>
        <v>38161</v>
      </c>
      <c r="D49" s="29">
        <v>120798</v>
      </c>
    </row>
    <row r="50" spans="1:4" x14ac:dyDescent="0.25">
      <c r="A50" s="28" t="s">
        <v>98</v>
      </c>
      <c r="B50" s="29">
        <v>283231</v>
      </c>
      <c r="C50" s="29">
        <f t="shared" si="0"/>
        <v>-24113</v>
      </c>
      <c r="D50" s="29">
        <v>259118</v>
      </c>
    </row>
    <row r="51" spans="1:4" x14ac:dyDescent="0.25">
      <c r="A51" s="43" t="s">
        <v>99</v>
      </c>
      <c r="B51" s="44">
        <f>SUBTOTAL(9,B54:B78)</f>
        <v>470186.46</v>
      </c>
      <c r="C51" s="44">
        <f t="shared" si="0"/>
        <v>554952</v>
      </c>
      <c r="D51" s="44">
        <f>SUBTOTAL(9,D54:D78)</f>
        <v>1025138.46</v>
      </c>
    </row>
    <row r="52" spans="1:4" x14ac:dyDescent="0.25">
      <c r="A52" s="45" t="s">
        <v>100</v>
      </c>
      <c r="B52" s="46">
        <f>SUBTOTAL(9,B54:B57)</f>
        <v>85000</v>
      </c>
      <c r="C52" s="46">
        <f t="shared" si="0"/>
        <v>-9919</v>
      </c>
      <c r="D52" s="46">
        <f>SUBTOTAL(9,D54:D57)</f>
        <v>75081</v>
      </c>
    </row>
    <row r="53" spans="1:4" x14ac:dyDescent="0.25">
      <c r="A53" s="47" t="s">
        <v>91</v>
      </c>
      <c r="B53" s="48">
        <f>SUBTOTAL(9,B54:B54)</f>
        <v>20000</v>
      </c>
      <c r="C53" s="48">
        <f t="shared" si="0"/>
        <v>81</v>
      </c>
      <c r="D53" s="48">
        <f>SUBTOTAL(9,D54:D54)</f>
        <v>20081</v>
      </c>
    </row>
    <row r="54" spans="1:4" x14ac:dyDescent="0.25">
      <c r="A54" s="28" t="s">
        <v>93</v>
      </c>
      <c r="B54" s="29">
        <v>20000</v>
      </c>
      <c r="C54" s="29">
        <f t="shared" si="0"/>
        <v>81</v>
      </c>
      <c r="D54" s="29">
        <v>20081</v>
      </c>
    </row>
    <row r="55" spans="1:4" x14ac:dyDescent="0.25">
      <c r="A55" s="47" t="s">
        <v>96</v>
      </c>
      <c r="B55" s="48">
        <f>SUBTOTAL(9,B56:B57)</f>
        <v>65000</v>
      </c>
      <c r="C55" s="48">
        <f t="shared" si="0"/>
        <v>-10000</v>
      </c>
      <c r="D55" s="48">
        <f>SUBTOTAL(9,D56:D57)</f>
        <v>55000</v>
      </c>
    </row>
    <row r="56" spans="1:4" x14ac:dyDescent="0.25">
      <c r="A56" s="28" t="s">
        <v>97</v>
      </c>
      <c r="B56" s="29">
        <v>35000</v>
      </c>
      <c r="C56" s="29">
        <f t="shared" si="0"/>
        <v>-10000</v>
      </c>
      <c r="D56" s="29">
        <v>25000</v>
      </c>
    </row>
    <row r="57" spans="1:4" x14ac:dyDescent="0.25">
      <c r="A57" s="28" t="s">
        <v>98</v>
      </c>
      <c r="B57" s="29">
        <v>30000</v>
      </c>
      <c r="C57" s="29">
        <f t="shared" si="0"/>
        <v>0</v>
      </c>
      <c r="D57" s="29">
        <v>30000</v>
      </c>
    </row>
    <row r="58" spans="1:4" x14ac:dyDescent="0.25">
      <c r="A58" s="45" t="s">
        <v>101</v>
      </c>
      <c r="B58" s="46">
        <f>SUBTOTAL(9,B60:B66)</f>
        <v>361000</v>
      </c>
      <c r="C58" s="46">
        <f t="shared" si="0"/>
        <v>336730</v>
      </c>
      <c r="D58" s="46">
        <f>SUBTOTAL(9,D60:D66)</f>
        <v>697730</v>
      </c>
    </row>
    <row r="59" spans="1:4" x14ac:dyDescent="0.25">
      <c r="A59" s="47" t="s">
        <v>91</v>
      </c>
      <c r="B59" s="48">
        <f>SUBTOTAL(9,B60:B62)</f>
        <v>332600</v>
      </c>
      <c r="C59" s="48">
        <f t="shared" si="0"/>
        <v>201305</v>
      </c>
      <c r="D59" s="48">
        <f>SUBTOTAL(9,D60:D62)</f>
        <v>533905</v>
      </c>
    </row>
    <row r="60" spans="1:4" x14ac:dyDescent="0.25">
      <c r="A60" s="28" t="s">
        <v>92</v>
      </c>
      <c r="B60" s="29">
        <v>51590</v>
      </c>
      <c r="C60" s="29">
        <f t="shared" si="0"/>
        <v>26205</v>
      </c>
      <c r="D60" s="29">
        <v>77795</v>
      </c>
    </row>
    <row r="61" spans="1:4" x14ac:dyDescent="0.25">
      <c r="A61" s="28" t="s">
        <v>93</v>
      </c>
      <c r="B61" s="29">
        <v>277000</v>
      </c>
      <c r="C61" s="29">
        <f t="shared" si="0"/>
        <v>170100</v>
      </c>
      <c r="D61" s="29">
        <v>447100</v>
      </c>
    </row>
    <row r="62" spans="1:4" x14ac:dyDescent="0.25">
      <c r="A62" s="28" t="s">
        <v>94</v>
      </c>
      <c r="B62" s="29">
        <v>4010</v>
      </c>
      <c r="C62" s="29">
        <f t="shared" ref="C62:C79" si="1">D62-B62</f>
        <v>5000</v>
      </c>
      <c r="D62" s="29">
        <v>9010</v>
      </c>
    </row>
    <row r="63" spans="1:4" x14ac:dyDescent="0.25">
      <c r="A63" s="47" t="s">
        <v>96</v>
      </c>
      <c r="B63" s="48">
        <f>SUBTOTAL(9,B64:B66)</f>
        <v>28400</v>
      </c>
      <c r="C63" s="48">
        <f t="shared" si="1"/>
        <v>135425</v>
      </c>
      <c r="D63" s="48">
        <f>SUBTOTAL(9,D64:D66)</f>
        <v>163825</v>
      </c>
    </row>
    <row r="64" spans="1:4" x14ac:dyDescent="0.25">
      <c r="A64" s="28" t="s">
        <v>102</v>
      </c>
      <c r="B64" s="29">
        <v>3000</v>
      </c>
      <c r="C64" s="29">
        <f t="shared" si="1"/>
        <v>2000</v>
      </c>
      <c r="D64" s="29">
        <v>5000</v>
      </c>
    </row>
    <row r="65" spans="1:4" x14ac:dyDescent="0.25">
      <c r="A65" s="28" t="s">
        <v>97</v>
      </c>
      <c r="B65" s="29">
        <v>25400</v>
      </c>
      <c r="C65" s="29">
        <f t="shared" si="1"/>
        <v>123425</v>
      </c>
      <c r="D65" s="29">
        <v>148825</v>
      </c>
    </row>
    <row r="66" spans="1:4" x14ac:dyDescent="0.25">
      <c r="A66" s="28" t="s">
        <v>98</v>
      </c>
      <c r="B66" s="29">
        <v>0</v>
      </c>
      <c r="C66" s="29">
        <f t="shared" si="1"/>
        <v>10000</v>
      </c>
      <c r="D66" s="29">
        <v>10000</v>
      </c>
    </row>
    <row r="67" spans="1:4" x14ac:dyDescent="0.25">
      <c r="A67" s="45" t="s">
        <v>103</v>
      </c>
      <c r="B67" s="46">
        <f>SUBTOTAL(9,B69:B69)</f>
        <v>0</v>
      </c>
      <c r="C67" s="46">
        <f t="shared" si="1"/>
        <v>7166</v>
      </c>
      <c r="D67" s="46">
        <f>SUBTOTAL(9,D69:D69)</f>
        <v>7166</v>
      </c>
    </row>
    <row r="68" spans="1:4" x14ac:dyDescent="0.25">
      <c r="A68" s="47" t="s">
        <v>91</v>
      </c>
      <c r="B68" s="48">
        <f>SUBTOTAL(9,B69:B69)</f>
        <v>0</v>
      </c>
      <c r="C68" s="48">
        <f t="shared" si="1"/>
        <v>7166</v>
      </c>
      <c r="D68" s="48">
        <f>SUBTOTAL(9,D69:D69)</f>
        <v>7166</v>
      </c>
    </row>
    <row r="69" spans="1:4" x14ac:dyDescent="0.25">
      <c r="A69" s="28" t="s">
        <v>93</v>
      </c>
      <c r="B69" s="29">
        <v>0</v>
      </c>
      <c r="C69" s="29">
        <f t="shared" si="1"/>
        <v>7166</v>
      </c>
      <c r="D69" s="29">
        <v>7166</v>
      </c>
    </row>
    <row r="70" spans="1:4" x14ac:dyDescent="0.25">
      <c r="A70" s="45" t="s">
        <v>104</v>
      </c>
      <c r="B70" s="46">
        <f>SUBTOTAL(9,B72:B75)</f>
        <v>24186.46</v>
      </c>
      <c r="C70" s="46">
        <f t="shared" si="1"/>
        <v>213675</v>
      </c>
      <c r="D70" s="46">
        <f>SUBTOTAL(9,D72:D75)</f>
        <v>237861.46</v>
      </c>
    </row>
    <row r="71" spans="1:4" x14ac:dyDescent="0.25">
      <c r="A71" s="47" t="s">
        <v>91</v>
      </c>
      <c r="B71" s="48">
        <f>SUBTOTAL(9,B72:B73)</f>
        <v>24186.46</v>
      </c>
      <c r="C71" s="48">
        <f t="shared" si="1"/>
        <v>4000</v>
      </c>
      <c r="D71" s="48">
        <f>SUBTOTAL(9,D72:D73)</f>
        <v>28186.46</v>
      </c>
    </row>
    <row r="72" spans="1:4" x14ac:dyDescent="0.25">
      <c r="A72" s="28" t="s">
        <v>92</v>
      </c>
      <c r="B72" s="29">
        <v>21954.46</v>
      </c>
      <c r="C72" s="29">
        <f t="shared" si="1"/>
        <v>0</v>
      </c>
      <c r="D72" s="29">
        <v>21954.46</v>
      </c>
    </row>
    <row r="73" spans="1:4" x14ac:dyDescent="0.25">
      <c r="A73" s="28" t="s">
        <v>93</v>
      </c>
      <c r="B73" s="29">
        <v>2232</v>
      </c>
      <c r="C73" s="29">
        <f t="shared" si="1"/>
        <v>4000</v>
      </c>
      <c r="D73" s="29">
        <v>6232</v>
      </c>
    </row>
    <row r="74" spans="1:4" x14ac:dyDescent="0.25">
      <c r="A74" s="47" t="s">
        <v>96</v>
      </c>
      <c r="B74" s="48">
        <f>SUBTOTAL(9,B75:B75)</f>
        <v>0</v>
      </c>
      <c r="C74" s="48">
        <f t="shared" si="1"/>
        <v>209675</v>
      </c>
      <c r="D74" s="48">
        <f>SUBTOTAL(9,D75:D75)</f>
        <v>209675</v>
      </c>
    </row>
    <row r="75" spans="1:4" x14ac:dyDescent="0.25">
      <c r="A75" s="28" t="s">
        <v>98</v>
      </c>
      <c r="B75" s="29">
        <v>0</v>
      </c>
      <c r="C75" s="29">
        <f t="shared" si="1"/>
        <v>209675</v>
      </c>
      <c r="D75" s="29">
        <v>209675</v>
      </c>
    </row>
    <row r="76" spans="1:4" x14ac:dyDescent="0.25">
      <c r="A76" s="45" t="s">
        <v>105</v>
      </c>
      <c r="B76" s="46">
        <f>SUBTOTAL(9,B78:B78)</f>
        <v>0</v>
      </c>
      <c r="C76" s="46">
        <f t="shared" si="1"/>
        <v>7300</v>
      </c>
      <c r="D76" s="46">
        <f>SUBTOTAL(9,D78:D78)</f>
        <v>7300</v>
      </c>
    </row>
    <row r="77" spans="1:4" x14ac:dyDescent="0.25">
      <c r="A77" s="47" t="s">
        <v>91</v>
      </c>
      <c r="B77" s="48">
        <f>SUBTOTAL(9,B78:B78)</f>
        <v>0</v>
      </c>
      <c r="C77" s="48">
        <f t="shared" si="1"/>
        <v>7300</v>
      </c>
      <c r="D77" s="48">
        <f>SUBTOTAL(9,D78:D78)</f>
        <v>7300</v>
      </c>
    </row>
    <row r="78" spans="1:4" x14ac:dyDescent="0.25">
      <c r="A78" s="28" t="s">
        <v>93</v>
      </c>
      <c r="B78" s="29">
        <v>0</v>
      </c>
      <c r="C78" s="29">
        <f t="shared" si="1"/>
        <v>7300</v>
      </c>
      <c r="D78" s="29">
        <v>7300</v>
      </c>
    </row>
    <row r="79" spans="1:4" ht="20.100000000000001" customHeight="1" x14ac:dyDescent="0.25">
      <c r="A79" s="23" t="s">
        <v>35</v>
      </c>
      <c r="B79" s="24">
        <f>IFERROR(SUBTOTAL(9,B41:B78),0)</f>
        <v>2074806.46</v>
      </c>
      <c r="C79" s="25">
        <f t="shared" si="1"/>
        <v>554952</v>
      </c>
      <c r="D79" s="24">
        <f>IFERROR(SUBTOTAL(9,D41:D78),0)</f>
        <v>2629758.46</v>
      </c>
    </row>
    <row r="80" spans="1:4" x14ac:dyDescent="0.25">
      <c r="A80" s="11"/>
      <c r="B80" s="11"/>
      <c r="C80" s="11"/>
      <c r="D80" s="11"/>
    </row>
    <row r="81" spans="1:4" x14ac:dyDescent="0.25">
      <c r="A81" s="11"/>
      <c r="B81" s="11"/>
      <c r="C81" s="11"/>
      <c r="D81" s="11"/>
    </row>
    <row r="82" spans="1:4" x14ac:dyDescent="0.25">
      <c r="B82" s="21"/>
    </row>
  </sheetData>
  <mergeCells count="2">
    <mergeCell ref="A1:D1"/>
    <mergeCell ref="A24:D24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7274-D05B-4DD7-BDD4-5173433BE947}">
  <sheetPr>
    <pageSetUpPr fitToPage="1"/>
  </sheetPr>
  <dimension ref="A1:E41"/>
  <sheetViews>
    <sheetView zoomScale="80" zoomScaleNormal="80" workbookViewId="0">
      <selection activeCell="C12" sqref="C12"/>
    </sheetView>
  </sheetViews>
  <sheetFormatPr defaultRowHeight="15" x14ac:dyDescent="0.25"/>
  <cols>
    <col min="1" max="1" width="9.140625" style="51"/>
    <col min="2" max="2" width="29.5703125" style="51" customWidth="1"/>
    <col min="3" max="3" width="28.42578125" style="51" customWidth="1"/>
    <col min="4" max="4" width="27.28515625" style="51" customWidth="1"/>
    <col min="5" max="5" width="13.5703125" style="51" customWidth="1"/>
    <col min="6" max="8" width="9.140625" style="51"/>
    <col min="9" max="9" width="9.140625" style="51" customWidth="1"/>
    <col min="10" max="257" width="9.140625" style="51"/>
    <col min="258" max="258" width="29.5703125" style="51" customWidth="1"/>
    <col min="259" max="259" width="28.42578125" style="51" customWidth="1"/>
    <col min="260" max="260" width="27.28515625" style="51" customWidth="1"/>
    <col min="261" max="261" width="13.5703125" style="51" customWidth="1"/>
    <col min="262" max="513" width="9.140625" style="51"/>
    <col min="514" max="514" width="29.5703125" style="51" customWidth="1"/>
    <col min="515" max="515" width="28.42578125" style="51" customWidth="1"/>
    <col min="516" max="516" width="27.28515625" style="51" customWidth="1"/>
    <col min="517" max="517" width="13.5703125" style="51" customWidth="1"/>
    <col min="518" max="769" width="9.140625" style="51"/>
    <col min="770" max="770" width="29.5703125" style="51" customWidth="1"/>
    <col min="771" max="771" width="28.42578125" style="51" customWidth="1"/>
    <col min="772" max="772" width="27.28515625" style="51" customWidth="1"/>
    <col min="773" max="773" width="13.5703125" style="51" customWidth="1"/>
    <col min="774" max="1025" width="9.140625" style="51"/>
    <col min="1026" max="1026" width="29.5703125" style="51" customWidth="1"/>
    <col min="1027" max="1027" width="28.42578125" style="51" customWidth="1"/>
    <col min="1028" max="1028" width="27.28515625" style="51" customWidth="1"/>
    <col min="1029" max="1029" width="13.5703125" style="51" customWidth="1"/>
    <col min="1030" max="1281" width="9.140625" style="51"/>
    <col min="1282" max="1282" width="29.5703125" style="51" customWidth="1"/>
    <col min="1283" max="1283" width="28.42578125" style="51" customWidth="1"/>
    <col min="1284" max="1284" width="27.28515625" style="51" customWidth="1"/>
    <col min="1285" max="1285" width="13.5703125" style="51" customWidth="1"/>
    <col min="1286" max="1537" width="9.140625" style="51"/>
    <col min="1538" max="1538" width="29.5703125" style="51" customWidth="1"/>
    <col min="1539" max="1539" width="28.42578125" style="51" customWidth="1"/>
    <col min="1540" max="1540" width="27.28515625" style="51" customWidth="1"/>
    <col min="1541" max="1541" width="13.5703125" style="51" customWidth="1"/>
    <col min="1542" max="1793" width="9.140625" style="51"/>
    <col min="1794" max="1794" width="29.5703125" style="51" customWidth="1"/>
    <col min="1795" max="1795" width="28.42578125" style="51" customWidth="1"/>
    <col min="1796" max="1796" width="27.28515625" style="51" customWidth="1"/>
    <col min="1797" max="1797" width="13.5703125" style="51" customWidth="1"/>
    <col min="1798" max="2049" width="9.140625" style="51"/>
    <col min="2050" max="2050" width="29.5703125" style="51" customWidth="1"/>
    <col min="2051" max="2051" width="28.42578125" style="51" customWidth="1"/>
    <col min="2052" max="2052" width="27.28515625" style="51" customWidth="1"/>
    <col min="2053" max="2053" width="13.5703125" style="51" customWidth="1"/>
    <col min="2054" max="2305" width="9.140625" style="51"/>
    <col min="2306" max="2306" width="29.5703125" style="51" customWidth="1"/>
    <col min="2307" max="2307" width="28.42578125" style="51" customWidth="1"/>
    <col min="2308" max="2308" width="27.28515625" style="51" customWidth="1"/>
    <col min="2309" max="2309" width="13.5703125" style="51" customWidth="1"/>
    <col min="2310" max="2561" width="9.140625" style="51"/>
    <col min="2562" max="2562" width="29.5703125" style="51" customWidth="1"/>
    <col min="2563" max="2563" width="28.42578125" style="51" customWidth="1"/>
    <col min="2564" max="2564" width="27.28515625" style="51" customWidth="1"/>
    <col min="2565" max="2565" width="13.5703125" style="51" customWidth="1"/>
    <col min="2566" max="2817" width="9.140625" style="51"/>
    <col min="2818" max="2818" width="29.5703125" style="51" customWidth="1"/>
    <col min="2819" max="2819" width="28.42578125" style="51" customWidth="1"/>
    <col min="2820" max="2820" width="27.28515625" style="51" customWidth="1"/>
    <col min="2821" max="2821" width="13.5703125" style="51" customWidth="1"/>
    <col min="2822" max="3073" width="9.140625" style="51"/>
    <col min="3074" max="3074" width="29.5703125" style="51" customWidth="1"/>
    <col min="3075" max="3075" width="28.42578125" style="51" customWidth="1"/>
    <col min="3076" max="3076" width="27.28515625" style="51" customWidth="1"/>
    <col min="3077" max="3077" width="13.5703125" style="51" customWidth="1"/>
    <col min="3078" max="3329" width="9.140625" style="51"/>
    <col min="3330" max="3330" width="29.5703125" style="51" customWidth="1"/>
    <col min="3331" max="3331" width="28.42578125" style="51" customWidth="1"/>
    <col min="3332" max="3332" width="27.28515625" style="51" customWidth="1"/>
    <col min="3333" max="3333" width="13.5703125" style="51" customWidth="1"/>
    <col min="3334" max="3585" width="9.140625" style="51"/>
    <col min="3586" max="3586" width="29.5703125" style="51" customWidth="1"/>
    <col min="3587" max="3587" width="28.42578125" style="51" customWidth="1"/>
    <col min="3588" max="3588" width="27.28515625" style="51" customWidth="1"/>
    <col min="3589" max="3589" width="13.5703125" style="51" customWidth="1"/>
    <col min="3590" max="3841" width="9.140625" style="51"/>
    <col min="3842" max="3842" width="29.5703125" style="51" customWidth="1"/>
    <col min="3843" max="3843" width="28.42578125" style="51" customWidth="1"/>
    <col min="3844" max="3844" width="27.28515625" style="51" customWidth="1"/>
    <col min="3845" max="3845" width="13.5703125" style="51" customWidth="1"/>
    <col min="3846" max="4097" width="9.140625" style="51"/>
    <col min="4098" max="4098" width="29.5703125" style="51" customWidth="1"/>
    <col min="4099" max="4099" width="28.42578125" style="51" customWidth="1"/>
    <col min="4100" max="4100" width="27.28515625" style="51" customWidth="1"/>
    <col min="4101" max="4101" width="13.5703125" style="51" customWidth="1"/>
    <col min="4102" max="4353" width="9.140625" style="51"/>
    <col min="4354" max="4354" width="29.5703125" style="51" customWidth="1"/>
    <col min="4355" max="4355" width="28.42578125" style="51" customWidth="1"/>
    <col min="4356" max="4356" width="27.28515625" style="51" customWidth="1"/>
    <col min="4357" max="4357" width="13.5703125" style="51" customWidth="1"/>
    <col min="4358" max="4609" width="9.140625" style="51"/>
    <col min="4610" max="4610" width="29.5703125" style="51" customWidth="1"/>
    <col min="4611" max="4611" width="28.42578125" style="51" customWidth="1"/>
    <col min="4612" max="4612" width="27.28515625" style="51" customWidth="1"/>
    <col min="4613" max="4613" width="13.5703125" style="51" customWidth="1"/>
    <col min="4614" max="4865" width="9.140625" style="51"/>
    <col min="4866" max="4866" width="29.5703125" style="51" customWidth="1"/>
    <col min="4867" max="4867" width="28.42578125" style="51" customWidth="1"/>
    <col min="4868" max="4868" width="27.28515625" style="51" customWidth="1"/>
    <col min="4869" max="4869" width="13.5703125" style="51" customWidth="1"/>
    <col min="4870" max="5121" width="9.140625" style="51"/>
    <col min="5122" max="5122" width="29.5703125" style="51" customWidth="1"/>
    <col min="5123" max="5123" width="28.42578125" style="51" customWidth="1"/>
    <col min="5124" max="5124" width="27.28515625" style="51" customWidth="1"/>
    <col min="5125" max="5125" width="13.5703125" style="51" customWidth="1"/>
    <col min="5126" max="5377" width="9.140625" style="51"/>
    <col min="5378" max="5378" width="29.5703125" style="51" customWidth="1"/>
    <col min="5379" max="5379" width="28.42578125" style="51" customWidth="1"/>
    <col min="5380" max="5380" width="27.28515625" style="51" customWidth="1"/>
    <col min="5381" max="5381" width="13.5703125" style="51" customWidth="1"/>
    <col min="5382" max="5633" width="9.140625" style="51"/>
    <col min="5634" max="5634" width="29.5703125" style="51" customWidth="1"/>
    <col min="5635" max="5635" width="28.42578125" style="51" customWidth="1"/>
    <col min="5636" max="5636" width="27.28515625" style="51" customWidth="1"/>
    <col min="5637" max="5637" width="13.5703125" style="51" customWidth="1"/>
    <col min="5638" max="5889" width="9.140625" style="51"/>
    <col min="5890" max="5890" width="29.5703125" style="51" customWidth="1"/>
    <col min="5891" max="5891" width="28.42578125" style="51" customWidth="1"/>
    <col min="5892" max="5892" width="27.28515625" style="51" customWidth="1"/>
    <col min="5893" max="5893" width="13.5703125" style="51" customWidth="1"/>
    <col min="5894" max="6145" width="9.140625" style="51"/>
    <col min="6146" max="6146" width="29.5703125" style="51" customWidth="1"/>
    <col min="6147" max="6147" width="28.42578125" style="51" customWidth="1"/>
    <col min="6148" max="6148" width="27.28515625" style="51" customWidth="1"/>
    <col min="6149" max="6149" width="13.5703125" style="51" customWidth="1"/>
    <col min="6150" max="6401" width="9.140625" style="51"/>
    <col min="6402" max="6402" width="29.5703125" style="51" customWidth="1"/>
    <col min="6403" max="6403" width="28.42578125" style="51" customWidth="1"/>
    <col min="6404" max="6404" width="27.28515625" style="51" customWidth="1"/>
    <col min="6405" max="6405" width="13.5703125" style="51" customWidth="1"/>
    <col min="6406" max="6657" width="9.140625" style="51"/>
    <col min="6658" max="6658" width="29.5703125" style="51" customWidth="1"/>
    <col min="6659" max="6659" width="28.42578125" style="51" customWidth="1"/>
    <col min="6660" max="6660" width="27.28515625" style="51" customWidth="1"/>
    <col min="6661" max="6661" width="13.5703125" style="51" customWidth="1"/>
    <col min="6662" max="6913" width="9.140625" style="51"/>
    <col min="6914" max="6914" width="29.5703125" style="51" customWidth="1"/>
    <col min="6915" max="6915" width="28.42578125" style="51" customWidth="1"/>
    <col min="6916" max="6916" width="27.28515625" style="51" customWidth="1"/>
    <col min="6917" max="6917" width="13.5703125" style="51" customWidth="1"/>
    <col min="6918" max="7169" width="9.140625" style="51"/>
    <col min="7170" max="7170" width="29.5703125" style="51" customWidth="1"/>
    <col min="7171" max="7171" width="28.42578125" style="51" customWidth="1"/>
    <col min="7172" max="7172" width="27.28515625" style="51" customWidth="1"/>
    <col min="7173" max="7173" width="13.5703125" style="51" customWidth="1"/>
    <col min="7174" max="7425" width="9.140625" style="51"/>
    <col min="7426" max="7426" width="29.5703125" style="51" customWidth="1"/>
    <col min="7427" max="7427" width="28.42578125" style="51" customWidth="1"/>
    <col min="7428" max="7428" width="27.28515625" style="51" customWidth="1"/>
    <col min="7429" max="7429" width="13.5703125" style="51" customWidth="1"/>
    <col min="7430" max="7681" width="9.140625" style="51"/>
    <col min="7682" max="7682" width="29.5703125" style="51" customWidth="1"/>
    <col min="7683" max="7683" width="28.42578125" style="51" customWidth="1"/>
    <col min="7684" max="7684" width="27.28515625" style="51" customWidth="1"/>
    <col min="7685" max="7685" width="13.5703125" style="51" customWidth="1"/>
    <col min="7686" max="7937" width="9.140625" style="51"/>
    <col min="7938" max="7938" width="29.5703125" style="51" customWidth="1"/>
    <col min="7939" max="7939" width="28.42578125" style="51" customWidth="1"/>
    <col min="7940" max="7940" width="27.28515625" style="51" customWidth="1"/>
    <col min="7941" max="7941" width="13.5703125" style="51" customWidth="1"/>
    <col min="7942" max="8193" width="9.140625" style="51"/>
    <col min="8194" max="8194" width="29.5703125" style="51" customWidth="1"/>
    <col min="8195" max="8195" width="28.42578125" style="51" customWidth="1"/>
    <col min="8196" max="8196" width="27.28515625" style="51" customWidth="1"/>
    <col min="8197" max="8197" width="13.5703125" style="51" customWidth="1"/>
    <col min="8198" max="8449" width="9.140625" style="51"/>
    <col min="8450" max="8450" width="29.5703125" style="51" customWidth="1"/>
    <col min="8451" max="8451" width="28.42578125" style="51" customWidth="1"/>
    <col min="8452" max="8452" width="27.28515625" style="51" customWidth="1"/>
    <col min="8453" max="8453" width="13.5703125" style="51" customWidth="1"/>
    <col min="8454" max="8705" width="9.140625" style="51"/>
    <col min="8706" max="8706" width="29.5703125" style="51" customWidth="1"/>
    <col min="8707" max="8707" width="28.42578125" style="51" customWidth="1"/>
    <col min="8708" max="8708" width="27.28515625" style="51" customWidth="1"/>
    <col min="8709" max="8709" width="13.5703125" style="51" customWidth="1"/>
    <col min="8710" max="8961" width="9.140625" style="51"/>
    <col min="8962" max="8962" width="29.5703125" style="51" customWidth="1"/>
    <col min="8963" max="8963" width="28.42578125" style="51" customWidth="1"/>
    <col min="8964" max="8964" width="27.28515625" style="51" customWidth="1"/>
    <col min="8965" max="8965" width="13.5703125" style="51" customWidth="1"/>
    <col min="8966" max="9217" width="9.140625" style="51"/>
    <col min="9218" max="9218" width="29.5703125" style="51" customWidth="1"/>
    <col min="9219" max="9219" width="28.42578125" style="51" customWidth="1"/>
    <col min="9220" max="9220" width="27.28515625" style="51" customWidth="1"/>
    <col min="9221" max="9221" width="13.5703125" style="51" customWidth="1"/>
    <col min="9222" max="9473" width="9.140625" style="51"/>
    <col min="9474" max="9474" width="29.5703125" style="51" customWidth="1"/>
    <col min="9475" max="9475" width="28.42578125" style="51" customWidth="1"/>
    <col min="9476" max="9476" width="27.28515625" style="51" customWidth="1"/>
    <col min="9477" max="9477" width="13.5703125" style="51" customWidth="1"/>
    <col min="9478" max="9729" width="9.140625" style="51"/>
    <col min="9730" max="9730" width="29.5703125" style="51" customWidth="1"/>
    <col min="9731" max="9731" width="28.42578125" style="51" customWidth="1"/>
    <col min="9732" max="9732" width="27.28515625" style="51" customWidth="1"/>
    <col min="9733" max="9733" width="13.5703125" style="51" customWidth="1"/>
    <col min="9734" max="9985" width="9.140625" style="51"/>
    <col min="9986" max="9986" width="29.5703125" style="51" customWidth="1"/>
    <col min="9987" max="9987" width="28.42578125" style="51" customWidth="1"/>
    <col min="9988" max="9988" width="27.28515625" style="51" customWidth="1"/>
    <col min="9989" max="9989" width="13.5703125" style="51" customWidth="1"/>
    <col min="9990" max="10241" width="9.140625" style="51"/>
    <col min="10242" max="10242" width="29.5703125" style="51" customWidth="1"/>
    <col min="10243" max="10243" width="28.42578125" style="51" customWidth="1"/>
    <col min="10244" max="10244" width="27.28515625" style="51" customWidth="1"/>
    <col min="10245" max="10245" width="13.5703125" style="51" customWidth="1"/>
    <col min="10246" max="10497" width="9.140625" style="51"/>
    <col min="10498" max="10498" width="29.5703125" style="51" customWidth="1"/>
    <col min="10499" max="10499" width="28.42578125" style="51" customWidth="1"/>
    <col min="10500" max="10500" width="27.28515625" style="51" customWidth="1"/>
    <col min="10501" max="10501" width="13.5703125" style="51" customWidth="1"/>
    <col min="10502" max="10753" width="9.140625" style="51"/>
    <col min="10754" max="10754" width="29.5703125" style="51" customWidth="1"/>
    <col min="10755" max="10755" width="28.42578125" style="51" customWidth="1"/>
    <col min="10756" max="10756" width="27.28515625" style="51" customWidth="1"/>
    <col min="10757" max="10757" width="13.5703125" style="51" customWidth="1"/>
    <col min="10758" max="11009" width="9.140625" style="51"/>
    <col min="11010" max="11010" width="29.5703125" style="51" customWidth="1"/>
    <col min="11011" max="11011" width="28.42578125" style="51" customWidth="1"/>
    <col min="11012" max="11012" width="27.28515625" style="51" customWidth="1"/>
    <col min="11013" max="11013" width="13.5703125" style="51" customWidth="1"/>
    <col min="11014" max="11265" width="9.140625" style="51"/>
    <col min="11266" max="11266" width="29.5703125" style="51" customWidth="1"/>
    <col min="11267" max="11267" width="28.42578125" style="51" customWidth="1"/>
    <col min="11268" max="11268" width="27.28515625" style="51" customWidth="1"/>
    <col min="11269" max="11269" width="13.5703125" style="51" customWidth="1"/>
    <col min="11270" max="11521" width="9.140625" style="51"/>
    <col min="11522" max="11522" width="29.5703125" style="51" customWidth="1"/>
    <col min="11523" max="11523" width="28.42578125" style="51" customWidth="1"/>
    <col min="11524" max="11524" width="27.28515625" style="51" customWidth="1"/>
    <col min="11525" max="11525" width="13.5703125" style="51" customWidth="1"/>
    <col min="11526" max="11777" width="9.140625" style="51"/>
    <col min="11778" max="11778" width="29.5703125" style="51" customWidth="1"/>
    <col min="11779" max="11779" width="28.42578125" style="51" customWidth="1"/>
    <col min="11780" max="11780" width="27.28515625" style="51" customWidth="1"/>
    <col min="11781" max="11781" width="13.5703125" style="51" customWidth="1"/>
    <col min="11782" max="12033" width="9.140625" style="51"/>
    <col min="12034" max="12034" width="29.5703125" style="51" customWidth="1"/>
    <col min="12035" max="12035" width="28.42578125" style="51" customWidth="1"/>
    <col min="12036" max="12036" width="27.28515625" style="51" customWidth="1"/>
    <col min="12037" max="12037" width="13.5703125" style="51" customWidth="1"/>
    <col min="12038" max="12289" width="9.140625" style="51"/>
    <col min="12290" max="12290" width="29.5703125" style="51" customWidth="1"/>
    <col min="12291" max="12291" width="28.42578125" style="51" customWidth="1"/>
    <col min="12292" max="12292" width="27.28515625" style="51" customWidth="1"/>
    <col min="12293" max="12293" width="13.5703125" style="51" customWidth="1"/>
    <col min="12294" max="12545" width="9.140625" style="51"/>
    <col min="12546" max="12546" width="29.5703125" style="51" customWidth="1"/>
    <col min="12547" max="12547" width="28.42578125" style="51" customWidth="1"/>
    <col min="12548" max="12548" width="27.28515625" style="51" customWidth="1"/>
    <col min="12549" max="12549" width="13.5703125" style="51" customWidth="1"/>
    <col min="12550" max="12801" width="9.140625" style="51"/>
    <col min="12802" max="12802" width="29.5703125" style="51" customWidth="1"/>
    <col min="12803" max="12803" width="28.42578125" style="51" customWidth="1"/>
    <col min="12804" max="12804" width="27.28515625" style="51" customWidth="1"/>
    <col min="12805" max="12805" width="13.5703125" style="51" customWidth="1"/>
    <col min="12806" max="13057" width="9.140625" style="51"/>
    <col min="13058" max="13058" width="29.5703125" style="51" customWidth="1"/>
    <col min="13059" max="13059" width="28.42578125" style="51" customWidth="1"/>
    <col min="13060" max="13060" width="27.28515625" style="51" customWidth="1"/>
    <col min="13061" max="13061" width="13.5703125" style="51" customWidth="1"/>
    <col min="13062" max="13313" width="9.140625" style="51"/>
    <col min="13314" max="13314" width="29.5703125" style="51" customWidth="1"/>
    <col min="13315" max="13315" width="28.42578125" style="51" customWidth="1"/>
    <col min="13316" max="13316" width="27.28515625" style="51" customWidth="1"/>
    <col min="13317" max="13317" width="13.5703125" style="51" customWidth="1"/>
    <col min="13318" max="13569" width="9.140625" style="51"/>
    <col min="13570" max="13570" width="29.5703125" style="51" customWidth="1"/>
    <col min="13571" max="13571" width="28.42578125" style="51" customWidth="1"/>
    <col min="13572" max="13572" width="27.28515625" style="51" customWidth="1"/>
    <col min="13573" max="13573" width="13.5703125" style="51" customWidth="1"/>
    <col min="13574" max="13825" width="9.140625" style="51"/>
    <col min="13826" max="13826" width="29.5703125" style="51" customWidth="1"/>
    <col min="13827" max="13827" width="28.42578125" style="51" customWidth="1"/>
    <col min="13828" max="13828" width="27.28515625" style="51" customWidth="1"/>
    <col min="13829" max="13829" width="13.5703125" style="51" customWidth="1"/>
    <col min="13830" max="14081" width="9.140625" style="51"/>
    <col min="14082" max="14082" width="29.5703125" style="51" customWidth="1"/>
    <col min="14083" max="14083" width="28.42578125" style="51" customWidth="1"/>
    <col min="14084" max="14084" width="27.28515625" style="51" customWidth="1"/>
    <col min="14085" max="14085" width="13.5703125" style="51" customWidth="1"/>
    <col min="14086" max="14337" width="9.140625" style="51"/>
    <col min="14338" max="14338" width="29.5703125" style="51" customWidth="1"/>
    <col min="14339" max="14339" width="28.42578125" style="51" customWidth="1"/>
    <col min="14340" max="14340" width="27.28515625" style="51" customWidth="1"/>
    <col min="14341" max="14341" width="13.5703125" style="51" customWidth="1"/>
    <col min="14342" max="14593" width="9.140625" style="51"/>
    <col min="14594" max="14594" width="29.5703125" style="51" customWidth="1"/>
    <col min="14595" max="14595" width="28.42578125" style="51" customWidth="1"/>
    <col min="14596" max="14596" width="27.28515625" style="51" customWidth="1"/>
    <col min="14597" max="14597" width="13.5703125" style="51" customWidth="1"/>
    <col min="14598" max="14849" width="9.140625" style="51"/>
    <col min="14850" max="14850" width="29.5703125" style="51" customWidth="1"/>
    <col min="14851" max="14851" width="28.42578125" style="51" customWidth="1"/>
    <col min="14852" max="14852" width="27.28515625" style="51" customWidth="1"/>
    <col min="14853" max="14853" width="13.5703125" style="51" customWidth="1"/>
    <col min="14854" max="15105" width="9.140625" style="51"/>
    <col min="15106" max="15106" width="29.5703125" style="51" customWidth="1"/>
    <col min="15107" max="15107" width="28.42578125" style="51" customWidth="1"/>
    <col min="15108" max="15108" width="27.28515625" style="51" customWidth="1"/>
    <col min="15109" max="15109" width="13.5703125" style="51" customWidth="1"/>
    <col min="15110" max="15361" width="9.140625" style="51"/>
    <col min="15362" max="15362" width="29.5703125" style="51" customWidth="1"/>
    <col min="15363" max="15363" width="28.42578125" style="51" customWidth="1"/>
    <col min="15364" max="15364" width="27.28515625" style="51" customWidth="1"/>
    <col min="15365" max="15365" width="13.5703125" style="51" customWidth="1"/>
    <col min="15366" max="15617" width="9.140625" style="51"/>
    <col min="15618" max="15618" width="29.5703125" style="51" customWidth="1"/>
    <col min="15619" max="15619" width="28.42578125" style="51" customWidth="1"/>
    <col min="15620" max="15620" width="27.28515625" style="51" customWidth="1"/>
    <col min="15621" max="15621" width="13.5703125" style="51" customWidth="1"/>
    <col min="15622" max="15873" width="9.140625" style="51"/>
    <col min="15874" max="15874" width="29.5703125" style="51" customWidth="1"/>
    <col min="15875" max="15875" width="28.42578125" style="51" customWidth="1"/>
    <col min="15876" max="15876" width="27.28515625" style="51" customWidth="1"/>
    <col min="15877" max="15877" width="13.5703125" style="51" customWidth="1"/>
    <col min="15878" max="16129" width="9.140625" style="51"/>
    <col min="16130" max="16130" width="29.5703125" style="51" customWidth="1"/>
    <col min="16131" max="16131" width="28.42578125" style="51" customWidth="1"/>
    <col min="16132" max="16132" width="27.28515625" style="51" customWidth="1"/>
    <col min="16133" max="16133" width="13.5703125" style="51" customWidth="1"/>
    <col min="16134" max="16384" width="9.140625" style="51"/>
  </cols>
  <sheetData>
    <row r="1" spans="1:5" ht="15.75" x14ac:dyDescent="0.25">
      <c r="A1" s="49"/>
      <c r="B1" s="49"/>
      <c r="C1" s="50"/>
      <c r="D1" s="50"/>
      <c r="E1" s="50"/>
    </row>
    <row r="2" spans="1:5" ht="18.75" x14ac:dyDescent="0.25">
      <c r="A2" s="91" t="s">
        <v>106</v>
      </c>
      <c r="B2" s="91"/>
      <c r="C2" s="91"/>
      <c r="D2" s="91"/>
      <c r="E2" s="91"/>
    </row>
    <row r="3" spans="1:5" ht="15.75" x14ac:dyDescent="0.25">
      <c r="A3" s="52"/>
      <c r="B3" s="52"/>
      <c r="C3" s="53"/>
      <c r="D3" s="52"/>
      <c r="E3" s="52"/>
    </row>
    <row r="4" spans="1:5" ht="31.5" x14ac:dyDescent="0.25">
      <c r="A4" s="54" t="s">
        <v>107</v>
      </c>
      <c r="B4" s="55" t="s">
        <v>108</v>
      </c>
      <c r="C4" s="56" t="s">
        <v>127</v>
      </c>
      <c r="D4" s="54" t="s">
        <v>128</v>
      </c>
      <c r="E4" s="56" t="s">
        <v>109</v>
      </c>
    </row>
    <row r="5" spans="1:5" ht="21" x14ac:dyDescent="0.25">
      <c r="A5" s="57">
        <v>1</v>
      </c>
      <c r="B5" s="58" t="s">
        <v>110</v>
      </c>
      <c r="C5" s="59"/>
      <c r="D5" s="60"/>
      <c r="E5" s="61"/>
    </row>
    <row r="6" spans="1:5" ht="15.75" x14ac:dyDescent="0.25">
      <c r="A6" s="62"/>
      <c r="B6" s="63" t="s">
        <v>111</v>
      </c>
      <c r="C6" s="64">
        <v>0</v>
      </c>
      <c r="D6" s="65">
        <v>0</v>
      </c>
      <c r="E6" s="65"/>
    </row>
    <row r="7" spans="1:5" ht="15.75" x14ac:dyDescent="0.25">
      <c r="A7" s="66"/>
      <c r="B7" s="66" t="s">
        <v>11</v>
      </c>
      <c r="C7" s="67">
        <v>1604620</v>
      </c>
      <c r="D7" s="67">
        <v>1604620</v>
      </c>
      <c r="E7" s="68">
        <f>D7/C7*100</f>
        <v>100</v>
      </c>
    </row>
    <row r="8" spans="1:5" ht="15.75" x14ac:dyDescent="0.25">
      <c r="A8" s="66"/>
      <c r="B8" s="66" t="s">
        <v>112</v>
      </c>
      <c r="C8" s="67">
        <v>1604620</v>
      </c>
      <c r="D8" s="67">
        <v>1604620</v>
      </c>
      <c r="E8" s="68">
        <f>D8/C8*100</f>
        <v>100</v>
      </c>
    </row>
    <row r="9" spans="1:5" ht="15.75" x14ac:dyDescent="0.25">
      <c r="A9" s="92" t="s">
        <v>113</v>
      </c>
      <c r="B9" s="92"/>
      <c r="C9" s="69">
        <f>C6+C7-C8</f>
        <v>0</v>
      </c>
      <c r="D9" s="70">
        <f>D6+D7-D8</f>
        <v>0</v>
      </c>
      <c r="E9" s="71">
        <v>0</v>
      </c>
    </row>
    <row r="10" spans="1:5" ht="15.75" x14ac:dyDescent="0.25">
      <c r="A10" s="62" t="s">
        <v>114</v>
      </c>
      <c r="B10" s="72" t="s">
        <v>115</v>
      </c>
      <c r="C10" s="73"/>
      <c r="D10" s="73"/>
      <c r="E10" s="74"/>
    </row>
    <row r="11" spans="1:5" ht="15.75" x14ac:dyDescent="0.25">
      <c r="A11" s="62"/>
      <c r="B11" s="63" t="s">
        <v>111</v>
      </c>
      <c r="C11" s="73">
        <v>72413.259999999995</v>
      </c>
      <c r="D11" s="73">
        <v>130268.81</v>
      </c>
      <c r="E11" s="74"/>
    </row>
    <row r="12" spans="1:5" ht="15.75" x14ac:dyDescent="0.25">
      <c r="A12" s="66"/>
      <c r="B12" s="66" t="s">
        <v>11</v>
      </c>
      <c r="C12" s="67">
        <v>128000</v>
      </c>
      <c r="D12" s="67">
        <v>195200</v>
      </c>
      <c r="E12" s="68">
        <f>D12/C12*100</f>
        <v>152.5</v>
      </c>
    </row>
    <row r="13" spans="1:5" ht="15.75" x14ac:dyDescent="0.25">
      <c r="A13" s="66"/>
      <c r="B13" s="66" t="s">
        <v>112</v>
      </c>
      <c r="C13" s="67">
        <v>85000</v>
      </c>
      <c r="D13" s="67">
        <v>75081</v>
      </c>
      <c r="E13" s="68">
        <f>D13/C13*100</f>
        <v>88.330588235294115</v>
      </c>
    </row>
    <row r="14" spans="1:5" ht="15.75" x14ac:dyDescent="0.25">
      <c r="A14" s="92" t="s">
        <v>113</v>
      </c>
      <c r="B14" s="92"/>
      <c r="C14" s="70">
        <f>C11+C12-C13</f>
        <v>115413.26000000001</v>
      </c>
      <c r="D14" s="70">
        <f>D11+D12-D13</f>
        <v>250387.81</v>
      </c>
      <c r="E14" s="71">
        <f>SUM(E12-E13)</f>
        <v>64.169411764705885</v>
      </c>
    </row>
    <row r="15" spans="1:5" ht="15.75" x14ac:dyDescent="0.25">
      <c r="A15" s="62" t="s">
        <v>116</v>
      </c>
      <c r="B15" s="72" t="s">
        <v>117</v>
      </c>
      <c r="C15" s="75"/>
      <c r="D15" s="75"/>
      <c r="E15" s="76"/>
    </row>
    <row r="16" spans="1:5" ht="15.75" x14ac:dyDescent="0.25">
      <c r="A16" s="62"/>
      <c r="B16" s="63" t="s">
        <v>111</v>
      </c>
      <c r="C16" s="75">
        <v>17429.25</v>
      </c>
      <c r="D16" s="75">
        <v>120240.56</v>
      </c>
      <c r="E16" s="76"/>
    </row>
    <row r="17" spans="1:5" ht="15.75" x14ac:dyDescent="0.25">
      <c r="A17" s="66"/>
      <c r="B17" s="66" t="s">
        <v>11</v>
      </c>
      <c r="C17" s="67">
        <v>372000</v>
      </c>
      <c r="D17" s="67">
        <v>700000</v>
      </c>
      <c r="E17" s="68">
        <f>D17/C17*100</f>
        <v>188.1720430107527</v>
      </c>
    </row>
    <row r="18" spans="1:5" ht="15.75" x14ac:dyDescent="0.25">
      <c r="A18" s="66"/>
      <c r="B18" s="66" t="s">
        <v>112</v>
      </c>
      <c r="C18" s="67">
        <v>361000</v>
      </c>
      <c r="D18" s="67">
        <v>697730</v>
      </c>
      <c r="E18" s="68">
        <f>D18/C18*100</f>
        <v>193.2770083102493</v>
      </c>
    </row>
    <row r="19" spans="1:5" ht="15.75" x14ac:dyDescent="0.25">
      <c r="A19" s="92" t="s">
        <v>113</v>
      </c>
      <c r="B19" s="92"/>
      <c r="C19" s="70">
        <f>C16+C17-C18</f>
        <v>28429.25</v>
      </c>
      <c r="D19" s="70">
        <f>D16+D17-D18</f>
        <v>122510.56000000006</v>
      </c>
      <c r="E19" s="71">
        <f>SUM(E17-E18)</f>
        <v>-5.1049652994965982</v>
      </c>
    </row>
    <row r="20" spans="1:5" ht="15.75" x14ac:dyDescent="0.25">
      <c r="A20" s="62" t="s">
        <v>118</v>
      </c>
      <c r="B20" s="72" t="s">
        <v>119</v>
      </c>
      <c r="C20" s="75"/>
      <c r="D20" s="75"/>
      <c r="E20" s="76"/>
    </row>
    <row r="21" spans="1:5" ht="15.75" x14ac:dyDescent="0.25">
      <c r="A21" s="62"/>
      <c r="B21" s="63" t="s">
        <v>111</v>
      </c>
      <c r="C21" s="75">
        <v>24186.46</v>
      </c>
      <c r="D21" s="75">
        <v>42085.64</v>
      </c>
      <c r="E21" s="76"/>
    </row>
    <row r="22" spans="1:5" ht="15.75" x14ac:dyDescent="0.25">
      <c r="A22" s="66"/>
      <c r="B22" s="66" t="s">
        <v>11</v>
      </c>
      <c r="C22" s="67">
        <v>0</v>
      </c>
      <c r="D22" s="67">
        <v>220841</v>
      </c>
      <c r="E22" s="68" t="e">
        <f>D22/C22*100</f>
        <v>#DIV/0!</v>
      </c>
    </row>
    <row r="23" spans="1:5" ht="15.75" x14ac:dyDescent="0.25">
      <c r="A23" s="66"/>
      <c r="B23" s="66" t="s">
        <v>112</v>
      </c>
      <c r="C23" s="67">
        <v>24186.46</v>
      </c>
      <c r="D23" s="67">
        <v>245027.46</v>
      </c>
      <c r="E23" s="68">
        <f>D23/C23*100</f>
        <v>1013.0769860492192</v>
      </c>
    </row>
    <row r="24" spans="1:5" ht="15.75" x14ac:dyDescent="0.25">
      <c r="A24" s="92" t="s">
        <v>113</v>
      </c>
      <c r="B24" s="92"/>
      <c r="C24" s="77">
        <f>C21+C22-C23</f>
        <v>0</v>
      </c>
      <c r="D24" s="77">
        <f>D21+D22-D23</f>
        <v>17899.180000000022</v>
      </c>
      <c r="E24" s="68" t="e">
        <f>D24/C24*100</f>
        <v>#DIV/0!</v>
      </c>
    </row>
    <row r="25" spans="1:5" ht="15.75" x14ac:dyDescent="0.25">
      <c r="A25" s="78">
        <v>6</v>
      </c>
      <c r="B25" s="79" t="s">
        <v>120</v>
      </c>
      <c r="C25" s="80"/>
      <c r="D25" s="80"/>
      <c r="E25" s="81"/>
    </row>
    <row r="26" spans="1:5" ht="15.75" x14ac:dyDescent="0.25">
      <c r="A26" s="81"/>
      <c r="B26" s="82" t="s">
        <v>121</v>
      </c>
      <c r="C26" s="80">
        <v>3505.42</v>
      </c>
      <c r="D26" s="80">
        <v>3505.42</v>
      </c>
      <c r="E26" s="81">
        <f>D26/C26*100</f>
        <v>100</v>
      </c>
    </row>
    <row r="27" spans="1:5" ht="15.75" x14ac:dyDescent="0.25">
      <c r="A27" s="81"/>
      <c r="B27" s="81" t="s">
        <v>11</v>
      </c>
      <c r="C27" s="80">
        <v>0</v>
      </c>
      <c r="D27" s="80">
        <v>7300</v>
      </c>
      <c r="E27" s="81">
        <v>0</v>
      </c>
    </row>
    <row r="28" spans="1:5" ht="15.75" x14ac:dyDescent="0.25">
      <c r="A28" s="81"/>
      <c r="B28" s="81" t="s">
        <v>112</v>
      </c>
      <c r="C28" s="80">
        <v>0</v>
      </c>
      <c r="D28" s="80">
        <v>7300</v>
      </c>
      <c r="E28" s="81">
        <v>0</v>
      </c>
    </row>
    <row r="29" spans="1:5" ht="15.75" x14ac:dyDescent="0.25">
      <c r="A29" s="81"/>
      <c r="B29" s="82" t="s">
        <v>113</v>
      </c>
      <c r="C29" s="83">
        <v>3505.42</v>
      </c>
      <c r="D29" s="83">
        <f>D26+D27-D28</f>
        <v>3505.42</v>
      </c>
      <c r="E29" s="84">
        <v>100</v>
      </c>
    </row>
    <row r="30" spans="1:5" ht="15.75" x14ac:dyDescent="0.25">
      <c r="A30" s="81">
        <v>7</v>
      </c>
      <c r="B30" s="85" t="s">
        <v>122</v>
      </c>
      <c r="C30" s="83"/>
      <c r="D30" s="83"/>
      <c r="E30" s="84"/>
    </row>
    <row r="31" spans="1:5" ht="15.75" x14ac:dyDescent="0.25">
      <c r="A31" s="81"/>
      <c r="B31" s="82" t="s">
        <v>121</v>
      </c>
      <c r="C31" s="83">
        <v>13244.85</v>
      </c>
      <c r="D31" s="83">
        <v>13244.85</v>
      </c>
      <c r="E31" s="84"/>
    </row>
    <row r="32" spans="1:5" ht="15.75" x14ac:dyDescent="0.25">
      <c r="A32" s="81"/>
      <c r="B32" s="82" t="s">
        <v>113</v>
      </c>
      <c r="C32" s="83">
        <v>13244.85</v>
      </c>
      <c r="D32" s="83">
        <v>13244.85</v>
      </c>
      <c r="E32" s="84"/>
    </row>
    <row r="33" spans="1:5" ht="15.75" x14ac:dyDescent="0.25">
      <c r="A33" s="90"/>
      <c r="B33" s="90"/>
      <c r="C33" s="77"/>
      <c r="D33" s="77"/>
      <c r="E33" s="86"/>
    </row>
    <row r="34" spans="1:5" ht="15.75" x14ac:dyDescent="0.25">
      <c r="A34" s="90" t="s">
        <v>123</v>
      </c>
      <c r="B34" s="90"/>
      <c r="C34" s="77">
        <f>C7+C12+C17+C22</f>
        <v>2104620</v>
      </c>
      <c r="D34" s="77">
        <f>D7+D12+D17+D22+D27</f>
        <v>2727961</v>
      </c>
      <c r="E34" s="86">
        <f>D34/C34*100</f>
        <v>129.61774572131785</v>
      </c>
    </row>
    <row r="35" spans="1:5" ht="15.75" x14ac:dyDescent="0.25">
      <c r="A35" s="90" t="s">
        <v>124</v>
      </c>
      <c r="B35" s="90"/>
      <c r="C35" s="77">
        <f>C8+C13+C18+C23</f>
        <v>2074806.46</v>
      </c>
      <c r="D35" s="77">
        <f>D8+D13+D18+D23+D28</f>
        <v>2629758.46</v>
      </c>
      <c r="E35" s="86">
        <f>D35/C35*100</f>
        <v>126.74716946851996</v>
      </c>
    </row>
    <row r="36" spans="1:5" ht="15.75" x14ac:dyDescent="0.25">
      <c r="A36" s="90"/>
      <c r="B36" s="90"/>
      <c r="C36" s="77"/>
      <c r="D36" s="77"/>
      <c r="E36" s="86"/>
    </row>
    <row r="37" spans="1:5" ht="15.75" x14ac:dyDescent="0.25">
      <c r="A37" s="90" t="s">
        <v>125</v>
      </c>
      <c r="B37" s="90"/>
      <c r="C37" s="70">
        <f>C6+C11+C16+C21+C26+C31</f>
        <v>130779.24</v>
      </c>
      <c r="D37" s="70">
        <f>D11+D16+D21+D26+D31</f>
        <v>309345.27999999997</v>
      </c>
      <c r="E37" s="71">
        <f>D37/C37*100</f>
        <v>236.54005024038983</v>
      </c>
    </row>
    <row r="38" spans="1:5" ht="15.75" x14ac:dyDescent="0.25">
      <c r="A38" s="93" t="s">
        <v>126</v>
      </c>
      <c r="B38" s="94"/>
      <c r="C38" s="70">
        <f>C14+C19+C24+C29+C32</f>
        <v>160592.78000000003</v>
      </c>
      <c r="D38" s="70">
        <f>D9+D14+D19+D24+D29+D32</f>
        <v>407547.82</v>
      </c>
      <c r="E38" s="71">
        <f>D38/C38*100</f>
        <v>253.77717478955151</v>
      </c>
    </row>
    <row r="41" spans="1:5" ht="15.75" x14ac:dyDescent="0.25">
      <c r="A41" s="87"/>
      <c r="B41" s="87"/>
      <c r="C41" s="87"/>
      <c r="D41" s="87"/>
      <c r="E41" s="87"/>
    </row>
  </sheetData>
  <mergeCells count="11">
    <mergeCell ref="A34:B34"/>
    <mergeCell ref="A35:B35"/>
    <mergeCell ref="A36:B36"/>
    <mergeCell ref="A37:B37"/>
    <mergeCell ref="A38:B38"/>
    <mergeCell ref="A33:B33"/>
    <mergeCell ref="A2:E2"/>
    <mergeCell ref="A9:B9"/>
    <mergeCell ref="A14:B14"/>
    <mergeCell ref="A19:B19"/>
    <mergeCell ref="A24:B24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13</vt:i4>
      </vt:variant>
    </vt:vector>
  </HeadingPairs>
  <TitlesOfParts>
    <vt:vector size="18" baseType="lpstr">
      <vt:lpstr>Sažetak</vt:lpstr>
      <vt:lpstr>Račun prihoda i rashoda</vt:lpstr>
      <vt:lpstr>Račun financiranja</vt:lpstr>
      <vt:lpstr>Posebni dio</vt:lpstr>
      <vt:lpstr>Ukupno</vt:lpstr>
      <vt:lpstr>Sažetak!__S0A_Master_DS__X</vt:lpstr>
      <vt:lpstr>Sažetak!__S0A_Naslov_DS__</vt:lpstr>
      <vt:lpstr>'Posebni dio'!__S1A_G01_DS__X</vt:lpstr>
      <vt:lpstr>'Račun prihoda i rashoda'!__S1A_G01_DS__X</vt:lpstr>
      <vt:lpstr>'Posebni dio'!__S1A_Master_DS__X</vt:lpstr>
      <vt:lpstr>'Račun prihoda i rashoda'!__S1A_Master_DS__X</vt:lpstr>
      <vt:lpstr>'Posebni dio'!__S1A_Naslov_DS__</vt:lpstr>
      <vt:lpstr>'Račun financiranja'!__S1A_Naslov_DS__</vt:lpstr>
      <vt:lpstr>'Račun prihoda i rashoda'!__S1A_Naslov_DS__</vt:lpstr>
      <vt:lpstr>Sažetak!S0A_Ver1</vt:lpstr>
      <vt:lpstr>'Posebni dio'!S1A_RedoviSveuk</vt:lpstr>
      <vt:lpstr>'Račun financiranja'!S1A_RedoviSveuk</vt:lpstr>
      <vt:lpstr>'Račun prihoda i rashoda'!S1A_RedoviSveuk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Tanja Ferčec</cp:lastModifiedBy>
  <dcterms:created xsi:type="dcterms:W3CDTF">2025-08-01T12:29:14Z</dcterms:created>
  <dcterms:modified xsi:type="dcterms:W3CDTF">2025-10-17T12:06:45Z</dcterms:modified>
</cp:coreProperties>
</file>